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680" tabRatio="833"/>
  </bookViews>
  <sheets>
    <sheet name="งบแสดงฐานะ" sheetId="1" r:id="rId1"/>
    <sheet name="งบรายรับ - รายจ่าย" sheetId="51" r:id="rId2"/>
    <sheet name="งบทดลองหลังปิด" sheetId="50" r:id="rId3"/>
    <sheet name="ข้อมูลทั่วไป" sheetId="2" r:id="rId4"/>
    <sheet name="เหตุ2" sheetId="3" r:id="rId5"/>
    <sheet name="เหตุ3" sheetId="5" r:id="rId6"/>
    <sheet name="เหตุ4" sheetId="7" r:id="rId7"/>
    <sheet name="เหตุ5" sheetId="8" r:id="rId8"/>
    <sheet name="เหตุ6" sheetId="6" r:id="rId9"/>
    <sheet name="เหตุ7" sheetId="9" r:id="rId10"/>
    <sheet name="เหตุ8" sheetId="10" r:id="rId11"/>
    <sheet name="เหตุ9 " sheetId="48" r:id="rId12"/>
    <sheet name="เหตุ10" sheetId="12" r:id="rId13"/>
    <sheet name="เหตุ11" sheetId="13" r:id="rId14"/>
    <sheet name="เหตุ12" sheetId="15" r:id="rId15"/>
    <sheet name="เหตุ13" sheetId="14" r:id="rId16"/>
    <sheet name="เหตุ14" sheetId="16" r:id="rId17"/>
    <sheet name="เหตุ15" sheetId="17" r:id="rId18"/>
    <sheet name="เหตุ16" sheetId="18" r:id="rId19"/>
    <sheet name="เหตุ17" sheetId="19" r:id="rId20"/>
    <sheet name="เหตุ18" sheetId="20" r:id="rId21"/>
    <sheet name="เหตุ19" sheetId="21" r:id="rId22"/>
    <sheet name="เหตุ20" sheetId="22" r:id="rId23"/>
    <sheet name="เหตุ21" sheetId="23" r:id="rId24"/>
    <sheet name="เหตุ21.1" sheetId="24" r:id="rId25"/>
    <sheet name="เหตุ22" sheetId="25" r:id="rId26"/>
    <sheet name="00410" sheetId="26" r:id="rId27"/>
    <sheet name="00110" sheetId="27" r:id="rId28"/>
    <sheet name="00120" sheetId="28" r:id="rId29"/>
    <sheet name="00210" sheetId="29" r:id="rId30"/>
    <sheet name="00220" sheetId="30" r:id="rId31"/>
    <sheet name="00230" sheetId="31" r:id="rId32"/>
    <sheet name="00240" sheetId="32" r:id="rId33"/>
    <sheet name="00250" sheetId="33" r:id="rId34"/>
    <sheet name="00260" sheetId="34" r:id="rId35"/>
    <sheet name="00310" sheetId="35" r:id="rId36"/>
    <sheet name="00320" sheetId="36" r:id="rId37"/>
    <sheet name="00330" sheetId="37" r:id="rId38"/>
    <sheet name="จ่ายจากรายรับแผนรวม" sheetId="38" r:id="rId39"/>
    <sheet name="รายจ่ายจากสะสม" sheetId="39" r:id="rId40"/>
    <sheet name="รายจ่ายจากทุนสำรอง" sheetId="46" r:id="rId41"/>
    <sheet name="รายจ่ายจากเงินกู้" sheetId="47" r:id="rId42"/>
    <sheet name="งบแสดงผลจ่ายจากรายรับ" sheetId="40" r:id="rId43"/>
    <sheet name="จ่ายจากเงินรายรับและเงินสะสม" sheetId="41" r:id="rId44"/>
    <sheet name="แสดงรับจ่ายจากสะสมทุนสะสม" sheetId="42" r:id="rId45"/>
    <sheet name="แสดงรับจ่ายจากสะสมทุนสะสมและกู้" sheetId="43" r:id="rId46"/>
    <sheet name="1.ครุภัณฑ์" sheetId="44" r:id="rId47"/>
    <sheet name="2.ที่ดินและสิ่งก่อสร้าง" sheetId="45" r:id="rId48"/>
  </sheets>
  <definedNames>
    <definedName name="_xlnm.Print_Titles" localSheetId="5">เหตุ3!$1:$5</definedName>
    <definedName name="_xlnm.Print_Titles" localSheetId="6">เหตุ4!$1:$5</definedName>
    <definedName name="_xlnm.Print_Titles" localSheetId="7">เหตุ5!$1:$5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23"/>
  <c r="C28" i="3"/>
  <c r="H17" i="23"/>
  <c r="E17"/>
  <c r="D24" i="51"/>
  <c r="D13"/>
  <c r="D10"/>
  <c r="B28"/>
  <c r="B27"/>
  <c r="B26"/>
  <c r="B25"/>
  <c r="B33" s="1"/>
  <c r="B24"/>
  <c r="B23"/>
  <c r="B14"/>
  <c r="I52" i="1"/>
  <c r="F12" i="3"/>
  <c r="F9"/>
  <c r="D14" i="23" l="1"/>
  <c r="D15"/>
  <c r="D41" i="24"/>
  <c r="F56"/>
  <c r="F54"/>
  <c r="E54"/>
  <c r="E56" s="1"/>
  <c r="E57" s="1"/>
  <c r="D54"/>
  <c r="D56" s="1"/>
  <c r="F41"/>
  <c r="F57" s="1"/>
  <c r="E41"/>
  <c r="H56"/>
  <c r="H57" s="1"/>
  <c r="G56"/>
  <c r="G33"/>
  <c r="G32"/>
  <c r="G30"/>
  <c r="G29"/>
  <c r="G27"/>
  <c r="G41" s="1"/>
  <c r="G57" s="1"/>
  <c r="H16" i="23"/>
  <c r="G33" s="1"/>
  <c r="G34" s="1"/>
  <c r="E34"/>
  <c r="E16"/>
  <c r="D16"/>
  <c r="C9"/>
  <c r="D57" i="24" l="1"/>
  <c r="G16" i="23"/>
  <c r="G14"/>
  <c r="F9"/>
  <c r="C22" i="19"/>
  <c r="C21"/>
  <c r="E22"/>
  <c r="F12" i="9"/>
  <c r="H12"/>
  <c r="I11" i="1" l="1"/>
  <c r="D25" i="6"/>
  <c r="D31" i="10"/>
  <c r="D30"/>
  <c r="D29"/>
  <c r="D28"/>
  <c r="D27"/>
  <c r="D26"/>
  <c r="D25"/>
  <c r="D24"/>
  <c r="D23"/>
  <c r="D22"/>
  <c r="D21"/>
  <c r="D20"/>
  <c r="D19"/>
  <c r="D18"/>
  <c r="D17"/>
  <c r="D16"/>
  <c r="D15"/>
  <c r="I40" i="1"/>
  <c r="G40"/>
  <c r="G145" i="17"/>
  <c r="G132"/>
  <c r="G154" s="1"/>
  <c r="G166" s="1"/>
  <c r="G22"/>
  <c r="G44" s="1"/>
  <c r="G65" s="1"/>
  <c r="G87" s="1"/>
  <c r="G101" s="1"/>
  <c r="G21" i="5"/>
  <c r="E21"/>
  <c r="G10" i="48" l="1"/>
  <c r="F10"/>
  <c r="D10"/>
  <c r="C10"/>
  <c r="A1"/>
  <c r="D14" i="10"/>
  <c r="C14"/>
  <c r="G14"/>
  <c r="F14"/>
  <c r="A1" i="45"/>
  <c r="A1" i="44"/>
  <c r="N19" i="47" l="1"/>
  <c r="M19"/>
  <c r="L19"/>
  <c r="K19"/>
  <c r="J19"/>
  <c r="I19"/>
  <c r="H19"/>
  <c r="G19"/>
  <c r="F19"/>
  <c r="E19"/>
  <c r="D19"/>
  <c r="C19"/>
  <c r="O17"/>
  <c r="O16"/>
  <c r="O15"/>
  <c r="O14"/>
  <c r="O13"/>
  <c r="O12"/>
  <c r="O11"/>
  <c r="O10"/>
  <c r="O9"/>
  <c r="O8"/>
  <c r="O7"/>
  <c r="O19" s="1"/>
  <c r="A1"/>
  <c r="N19" i="46"/>
  <c r="M19"/>
  <c r="L19"/>
  <c r="K19"/>
  <c r="J19"/>
  <c r="I19"/>
  <c r="H19"/>
  <c r="G19"/>
  <c r="F19"/>
  <c r="E19"/>
  <c r="D19"/>
  <c r="C19"/>
  <c r="O17"/>
  <c r="O16"/>
  <c r="O15"/>
  <c r="O14"/>
  <c r="O13"/>
  <c r="O12"/>
  <c r="O11"/>
  <c r="O10"/>
  <c r="O9"/>
  <c r="O19" s="1"/>
  <c r="O8"/>
  <c r="O7"/>
  <c r="A1"/>
  <c r="F17" i="43"/>
  <c r="G17"/>
  <c r="H17"/>
  <c r="F27"/>
  <c r="G27"/>
  <c r="H27"/>
  <c r="F27" i="41"/>
  <c r="F17"/>
  <c r="F27" i="42"/>
  <c r="G27"/>
  <c r="F17"/>
  <c r="G17"/>
  <c r="E27" i="43" l="1"/>
  <c r="D27"/>
  <c r="C27"/>
  <c r="B27"/>
  <c r="I26"/>
  <c r="I25"/>
  <c r="I24"/>
  <c r="I23"/>
  <c r="I22"/>
  <c r="I21"/>
  <c r="I20"/>
  <c r="I19"/>
  <c r="I27" s="1"/>
  <c r="I28" s="1"/>
  <c r="U17"/>
  <c r="T17"/>
  <c r="S17"/>
  <c r="R17"/>
  <c r="Q17"/>
  <c r="P17"/>
  <c r="O17"/>
  <c r="N17"/>
  <c r="M17"/>
  <c r="L17"/>
  <c r="K17"/>
  <c r="J17"/>
  <c r="E17"/>
  <c r="D17"/>
  <c r="C17"/>
  <c r="B17"/>
  <c r="I16"/>
  <c r="I15"/>
  <c r="I14"/>
  <c r="I13"/>
  <c r="I12"/>
  <c r="I11"/>
  <c r="I10"/>
  <c r="I9"/>
  <c r="I8"/>
  <c r="I7"/>
  <c r="I6"/>
  <c r="I17" s="1"/>
  <c r="A1"/>
  <c r="E27" i="42"/>
  <c r="D27"/>
  <c r="C27"/>
  <c r="B27"/>
  <c r="H26"/>
  <c r="H25"/>
  <c r="H24"/>
  <c r="H23"/>
  <c r="H22"/>
  <c r="H21"/>
  <c r="H20"/>
  <c r="H19"/>
  <c r="H27" s="1"/>
  <c r="H28" s="1"/>
  <c r="T17"/>
  <c r="S17"/>
  <c r="R17"/>
  <c r="Q17"/>
  <c r="P17"/>
  <c r="O17"/>
  <c r="N17"/>
  <c r="M17"/>
  <c r="L17"/>
  <c r="K17"/>
  <c r="J17"/>
  <c r="I17"/>
  <c r="E17"/>
  <c r="D17"/>
  <c r="C17"/>
  <c r="B17"/>
  <c r="H16"/>
  <c r="H15"/>
  <c r="H14"/>
  <c r="H13"/>
  <c r="H12"/>
  <c r="H11"/>
  <c r="H10"/>
  <c r="H9"/>
  <c r="H8"/>
  <c r="H7"/>
  <c r="H6"/>
  <c r="H17" s="1"/>
  <c r="A1"/>
  <c r="G7" i="41"/>
  <c r="G8"/>
  <c r="G9"/>
  <c r="G10"/>
  <c r="G11"/>
  <c r="G12"/>
  <c r="G13"/>
  <c r="G14"/>
  <c r="G15"/>
  <c r="G16"/>
  <c r="G6"/>
  <c r="G20"/>
  <c r="G21"/>
  <c r="G22"/>
  <c r="G23"/>
  <c r="G24"/>
  <c r="G25"/>
  <c r="G26"/>
  <c r="G19"/>
  <c r="C27"/>
  <c r="D27"/>
  <c r="E27"/>
  <c r="B27"/>
  <c r="C17"/>
  <c r="D17"/>
  <c r="E17"/>
  <c r="H17"/>
  <c r="I17"/>
  <c r="J17"/>
  <c r="K17"/>
  <c r="L17"/>
  <c r="M17"/>
  <c r="N17"/>
  <c r="O17"/>
  <c r="P17"/>
  <c r="Q17"/>
  <c r="R17"/>
  <c r="S17"/>
  <c r="B17"/>
  <c r="D27" i="40"/>
  <c r="E27"/>
  <c r="G17" i="41" l="1"/>
  <c r="G27"/>
  <c r="G28" s="1"/>
  <c r="E17" i="40"/>
  <c r="C17"/>
  <c r="D17"/>
  <c r="B17"/>
  <c r="O8" i="39"/>
  <c r="O9"/>
  <c r="O10"/>
  <c r="O11"/>
  <c r="O19" s="1"/>
  <c r="O12"/>
  <c r="O13"/>
  <c r="O14"/>
  <c r="O15"/>
  <c r="O16"/>
  <c r="O17"/>
  <c r="O7"/>
  <c r="D19"/>
  <c r="E19"/>
  <c r="F19"/>
  <c r="G19"/>
  <c r="H19"/>
  <c r="I19"/>
  <c r="J19"/>
  <c r="K19"/>
  <c r="L19"/>
  <c r="M19"/>
  <c r="N19"/>
  <c r="C19"/>
  <c r="N9" i="38"/>
  <c r="N10"/>
  <c r="N11"/>
  <c r="N12"/>
  <c r="N13"/>
  <c r="N14"/>
  <c r="N15"/>
  <c r="N16"/>
  <c r="M9"/>
  <c r="M10"/>
  <c r="M11"/>
  <c r="M12"/>
  <c r="M13"/>
  <c r="M14"/>
  <c r="M15"/>
  <c r="M16"/>
  <c r="L9"/>
  <c r="L10"/>
  <c r="L11"/>
  <c r="L12"/>
  <c r="L13"/>
  <c r="L14"/>
  <c r="L15"/>
  <c r="L16"/>
  <c r="K9"/>
  <c r="K10"/>
  <c r="K11"/>
  <c r="K12"/>
  <c r="K13"/>
  <c r="K14"/>
  <c r="K15"/>
  <c r="K16"/>
  <c r="J9"/>
  <c r="J10"/>
  <c r="J11"/>
  <c r="J12"/>
  <c r="J13"/>
  <c r="J14"/>
  <c r="J15"/>
  <c r="J16"/>
  <c r="I9"/>
  <c r="I10"/>
  <c r="I11"/>
  <c r="I12"/>
  <c r="I13"/>
  <c r="I14"/>
  <c r="I15"/>
  <c r="I16"/>
  <c r="H9"/>
  <c r="H10"/>
  <c r="H11"/>
  <c r="H12"/>
  <c r="H13"/>
  <c r="H14"/>
  <c r="H15"/>
  <c r="H16"/>
  <c r="G9"/>
  <c r="G10"/>
  <c r="G11"/>
  <c r="G12"/>
  <c r="G13"/>
  <c r="G14"/>
  <c r="G15"/>
  <c r="G16"/>
  <c r="F9"/>
  <c r="F10"/>
  <c r="F11"/>
  <c r="F12"/>
  <c r="F13"/>
  <c r="F14"/>
  <c r="F15"/>
  <c r="F16"/>
  <c r="E9"/>
  <c r="E10"/>
  <c r="E11"/>
  <c r="E12"/>
  <c r="E13"/>
  <c r="E14"/>
  <c r="E15"/>
  <c r="E16"/>
  <c r="D8"/>
  <c r="D9"/>
  <c r="D10"/>
  <c r="D11"/>
  <c r="D12"/>
  <c r="D13"/>
  <c r="D14"/>
  <c r="D15"/>
  <c r="D16"/>
  <c r="O17"/>
  <c r="H5" i="37"/>
  <c r="G7" i="36"/>
  <c r="G8"/>
  <c r="G9"/>
  <c r="G10"/>
  <c r="G11"/>
  <c r="G12"/>
  <c r="G13"/>
  <c r="G6"/>
  <c r="G15" s="1"/>
  <c r="G5"/>
  <c r="G7" i="35"/>
  <c r="G8"/>
  <c r="G9"/>
  <c r="G10"/>
  <c r="G11"/>
  <c r="G12"/>
  <c r="G13"/>
  <c r="G6"/>
  <c r="G5"/>
  <c r="I15" i="34"/>
  <c r="I7"/>
  <c r="I8"/>
  <c r="I9"/>
  <c r="I10"/>
  <c r="I11"/>
  <c r="I12"/>
  <c r="I13"/>
  <c r="I6"/>
  <c r="I5"/>
  <c r="G7" i="33"/>
  <c r="G8"/>
  <c r="G9"/>
  <c r="G10"/>
  <c r="G11"/>
  <c r="G12"/>
  <c r="G13"/>
  <c r="G6"/>
  <c r="G5"/>
  <c r="J7" i="32"/>
  <c r="J8"/>
  <c r="J9"/>
  <c r="J10"/>
  <c r="J11"/>
  <c r="J12"/>
  <c r="J13"/>
  <c r="J6"/>
  <c r="J5"/>
  <c r="I15"/>
  <c r="G7" i="31"/>
  <c r="G8"/>
  <c r="G9"/>
  <c r="G10"/>
  <c r="G11"/>
  <c r="G12"/>
  <c r="G13"/>
  <c r="G6"/>
  <c r="G5"/>
  <c r="I7" i="30"/>
  <c r="I8"/>
  <c r="I9"/>
  <c r="I10"/>
  <c r="I11"/>
  <c r="I12"/>
  <c r="I13"/>
  <c r="I6"/>
  <c r="I5"/>
  <c r="I15"/>
  <c r="I7" i="29"/>
  <c r="I8"/>
  <c r="I9"/>
  <c r="I10"/>
  <c r="I11"/>
  <c r="I12"/>
  <c r="I13"/>
  <c r="I6"/>
  <c r="I5"/>
  <c r="E15"/>
  <c r="F15"/>
  <c r="G15"/>
  <c r="H15"/>
  <c r="E15" i="30"/>
  <c r="F15"/>
  <c r="G15"/>
  <c r="H15"/>
  <c r="E15" i="31"/>
  <c r="F15"/>
  <c r="E15" i="32"/>
  <c r="F15"/>
  <c r="G15"/>
  <c r="H15"/>
  <c r="E15" i="33"/>
  <c r="F15"/>
  <c r="G15"/>
  <c r="E15" i="34"/>
  <c r="F15"/>
  <c r="G15"/>
  <c r="H15"/>
  <c r="E15" i="35"/>
  <c r="F15"/>
  <c r="E15" i="36"/>
  <c r="F15"/>
  <c r="E15" i="37"/>
  <c r="F15"/>
  <c r="G15"/>
  <c r="H15"/>
  <c r="E15" i="28"/>
  <c r="F15"/>
  <c r="G15"/>
  <c r="H15"/>
  <c r="D15" i="29"/>
  <c r="D15" i="30"/>
  <c r="D15" i="31"/>
  <c r="D15" i="32"/>
  <c r="D15" i="33"/>
  <c r="D15" i="34"/>
  <c r="D15" i="35"/>
  <c r="D15" i="36"/>
  <c r="D15" i="37"/>
  <c r="D15" i="28"/>
  <c r="E16" i="27"/>
  <c r="F16"/>
  <c r="G16"/>
  <c r="H16"/>
  <c r="D16"/>
  <c r="H7" i="37"/>
  <c r="H8"/>
  <c r="H9"/>
  <c r="H10"/>
  <c r="H11"/>
  <c r="H12"/>
  <c r="H13"/>
  <c r="H7" i="28"/>
  <c r="H8"/>
  <c r="H9"/>
  <c r="H10"/>
  <c r="H11"/>
  <c r="H12"/>
  <c r="H13"/>
  <c r="H6" i="37"/>
  <c r="H6" i="28"/>
  <c r="H5"/>
  <c r="H6" i="27"/>
  <c r="H7"/>
  <c r="H8"/>
  <c r="H9"/>
  <c r="H10"/>
  <c r="H11"/>
  <c r="H12"/>
  <c r="H13"/>
  <c r="H14"/>
  <c r="H5"/>
  <c r="G15" i="35" l="1"/>
  <c r="J15" i="32"/>
  <c r="G15" i="31"/>
  <c r="I15" i="29"/>
  <c r="H19" i="25"/>
  <c r="G19"/>
  <c r="F19"/>
  <c r="E19"/>
  <c r="D19"/>
  <c r="E11"/>
  <c r="F11"/>
  <c r="G11"/>
  <c r="H11"/>
  <c r="D11"/>
  <c r="H41" i="24"/>
  <c r="E17"/>
  <c r="F17"/>
  <c r="G17"/>
  <c r="H17"/>
  <c r="D17"/>
  <c r="H11" i="22"/>
  <c r="F11"/>
  <c r="F20" i="21"/>
  <c r="F11"/>
  <c r="C20"/>
  <c r="C11"/>
  <c r="I41" i="1"/>
  <c r="G41"/>
  <c r="F19" i="18"/>
  <c r="F11"/>
  <c r="H10" i="16"/>
  <c r="F10"/>
  <c r="I17" i="1"/>
  <c r="I18"/>
  <c r="G18"/>
  <c r="G17"/>
  <c r="C19" i="15"/>
  <c r="C11"/>
  <c r="H11" i="14"/>
  <c r="F11"/>
  <c r="H11" i="13"/>
  <c r="F11"/>
  <c r="C27" i="12" l="1"/>
  <c r="C15"/>
  <c r="G43" i="10"/>
  <c r="F43"/>
  <c r="D43"/>
  <c r="C43"/>
  <c r="G32"/>
  <c r="F32"/>
  <c r="D32"/>
  <c r="D44" s="1"/>
  <c r="G13" i="1" s="1"/>
  <c r="C32" i="10"/>
  <c r="D10" i="6"/>
  <c r="D22"/>
  <c r="D26" s="1"/>
  <c r="D15"/>
  <c r="D13"/>
  <c r="G20" i="5"/>
  <c r="E20"/>
  <c r="G16"/>
  <c r="E16"/>
  <c r="G11"/>
  <c r="E11"/>
  <c r="D16" i="6" l="1"/>
  <c r="C44" i="10"/>
  <c r="G44"/>
  <c r="F44"/>
  <c r="G28" i="3"/>
  <c r="F28"/>
  <c r="D28"/>
  <c r="A1" l="1"/>
  <c r="A1" i="5"/>
  <c r="A1" i="7"/>
  <c r="A1" i="8"/>
  <c r="A1" i="6"/>
  <c r="A1" i="9"/>
  <c r="A1" i="10"/>
  <c r="A1" i="12"/>
  <c r="A1" i="13"/>
  <c r="A1" i="14"/>
  <c r="A1" i="15"/>
  <c r="A1" i="16"/>
  <c r="A1" i="17"/>
  <c r="A1" i="18"/>
  <c r="A1" i="19"/>
  <c r="A1" i="20"/>
  <c r="A1" i="21"/>
  <c r="A1" i="22"/>
  <c r="A1" i="23"/>
  <c r="A1" i="24"/>
  <c r="A1" i="25"/>
  <c r="A1" i="26"/>
  <c r="A1" i="27"/>
  <c r="A1" i="28"/>
  <c r="A1" i="29"/>
  <c r="A1" i="30"/>
  <c r="A1" i="31"/>
  <c r="A1" i="32"/>
  <c r="A1" i="33"/>
  <c r="A1" i="34"/>
  <c r="A1" i="35"/>
  <c r="A1" i="36"/>
  <c r="A1" i="37"/>
  <c r="A1" i="38"/>
  <c r="A1" i="39"/>
  <c r="A1" i="40"/>
  <c r="A1" i="41"/>
  <c r="A1" i="2"/>
  <c r="A33" i="1"/>
  <c r="F5" i="26"/>
  <c r="F11" s="1"/>
  <c r="E11"/>
  <c r="D11"/>
  <c r="F27" i="40" l="1"/>
  <c r="C27"/>
  <c r="B27"/>
  <c r="L14"/>
  <c r="P18" i="38"/>
  <c r="P6"/>
  <c r="O19"/>
  <c r="Q9" i="40"/>
  <c r="Q10"/>
  <c r="Q11"/>
  <c r="Q12"/>
  <c r="Q13"/>
  <c r="Q14"/>
  <c r="Q15"/>
  <c r="Q16"/>
  <c r="N8" i="38"/>
  <c r="Q8" i="40" s="1"/>
  <c r="P9"/>
  <c r="P10"/>
  <c r="P11"/>
  <c r="P12"/>
  <c r="P13"/>
  <c r="P14"/>
  <c r="P15"/>
  <c r="P16"/>
  <c r="M8" i="38"/>
  <c r="O9" i="40"/>
  <c r="O10"/>
  <c r="O11"/>
  <c r="O12"/>
  <c r="O13"/>
  <c r="O14"/>
  <c r="O15"/>
  <c r="O16"/>
  <c r="L8" i="38"/>
  <c r="O8" i="40" s="1"/>
  <c r="N9"/>
  <c r="N10"/>
  <c r="N11"/>
  <c r="N12"/>
  <c r="N13"/>
  <c r="N14"/>
  <c r="N15"/>
  <c r="N16"/>
  <c r="K8" i="38"/>
  <c r="M9" i="40"/>
  <c r="M10"/>
  <c r="M11"/>
  <c r="M12"/>
  <c r="M13"/>
  <c r="M14"/>
  <c r="M15"/>
  <c r="M16"/>
  <c r="J8" i="38"/>
  <c r="M8" i="40" s="1"/>
  <c r="L9"/>
  <c r="L10"/>
  <c r="L11"/>
  <c r="L12"/>
  <c r="L13"/>
  <c r="L15"/>
  <c r="L16"/>
  <c r="I8" i="38"/>
  <c r="K9" i="40"/>
  <c r="K10"/>
  <c r="K11"/>
  <c r="K12"/>
  <c r="K13"/>
  <c r="K14"/>
  <c r="K15"/>
  <c r="K16"/>
  <c r="H8" i="38"/>
  <c r="K8" i="40" s="1"/>
  <c r="J9"/>
  <c r="J10"/>
  <c r="J11"/>
  <c r="J12"/>
  <c r="J13"/>
  <c r="J14"/>
  <c r="J15"/>
  <c r="J16"/>
  <c r="G8" i="38"/>
  <c r="I9" i="40"/>
  <c r="I10"/>
  <c r="I11"/>
  <c r="I12"/>
  <c r="I13"/>
  <c r="I15"/>
  <c r="I16"/>
  <c r="F8" i="38"/>
  <c r="I8" i="40" s="1"/>
  <c r="H9"/>
  <c r="H10"/>
  <c r="H11"/>
  <c r="H12"/>
  <c r="H13"/>
  <c r="H14"/>
  <c r="H15"/>
  <c r="H16"/>
  <c r="E8" i="38"/>
  <c r="H8" i="40" s="1"/>
  <c r="G8"/>
  <c r="G9"/>
  <c r="G10"/>
  <c r="G12"/>
  <c r="G13"/>
  <c r="G14"/>
  <c r="G16"/>
  <c r="D7" i="38"/>
  <c r="P7" s="1"/>
  <c r="I54" i="1"/>
  <c r="G52"/>
  <c r="G54" s="1"/>
  <c r="I48"/>
  <c r="G48"/>
  <c r="I47"/>
  <c r="I49" s="1"/>
  <c r="G47"/>
  <c r="I44"/>
  <c r="G44"/>
  <c r="I43"/>
  <c r="G43"/>
  <c r="I37"/>
  <c r="G37"/>
  <c r="I23"/>
  <c r="I24" s="1"/>
  <c r="G23"/>
  <c r="G24" s="1"/>
  <c r="I5"/>
  <c r="G5"/>
  <c r="I16"/>
  <c r="G16"/>
  <c r="I15"/>
  <c r="G15"/>
  <c r="I13"/>
  <c r="I12"/>
  <c r="G12"/>
  <c r="G11"/>
  <c r="I10"/>
  <c r="G10"/>
  <c r="I9"/>
  <c r="G9"/>
  <c r="G8"/>
  <c r="I8"/>
  <c r="I19" l="1"/>
  <c r="G19"/>
  <c r="M17" i="40"/>
  <c r="O17"/>
  <c r="Q17"/>
  <c r="I45" i="1"/>
  <c r="I50" s="1"/>
  <c r="I55" s="1"/>
  <c r="H17" i="40"/>
  <c r="K17"/>
  <c r="K19" i="38"/>
  <c r="G19"/>
  <c r="I19"/>
  <c r="M19"/>
  <c r="F16" i="40"/>
  <c r="F12"/>
  <c r="F10"/>
  <c r="P15" i="38"/>
  <c r="P11"/>
  <c r="P14"/>
  <c r="G45" i="1"/>
  <c r="G49"/>
  <c r="I25"/>
  <c r="R6" i="40"/>
  <c r="F13"/>
  <c r="F9"/>
  <c r="D19" i="38"/>
  <c r="E19"/>
  <c r="P17"/>
  <c r="P13"/>
  <c r="P9"/>
  <c r="L19"/>
  <c r="H19"/>
  <c r="J8" i="40"/>
  <c r="J17" s="1"/>
  <c r="L8"/>
  <c r="L17" s="1"/>
  <c r="N8"/>
  <c r="N17" s="1"/>
  <c r="P8"/>
  <c r="P17" s="1"/>
  <c r="P10" i="38"/>
  <c r="G11" i="40"/>
  <c r="F11" s="1"/>
  <c r="P16" i="38"/>
  <c r="P12"/>
  <c r="P8"/>
  <c r="G7" i="40"/>
  <c r="I14"/>
  <c r="I17" s="1"/>
  <c r="G15"/>
  <c r="F15" s="1"/>
  <c r="N19" i="38"/>
  <c r="J19"/>
  <c r="F19"/>
  <c r="G25" i="1"/>
  <c r="F7" i="40" l="1"/>
  <c r="G17"/>
  <c r="F6"/>
  <c r="R17"/>
  <c r="F8"/>
  <c r="G50" i="1"/>
  <c r="G55" s="1"/>
  <c r="P19" i="38"/>
  <c r="F14" i="40"/>
  <c r="F17" l="1"/>
  <c r="F28" s="1"/>
</calcChain>
</file>

<file path=xl/sharedStrings.xml><?xml version="1.0" encoding="utf-8"?>
<sst xmlns="http://schemas.openxmlformats.org/spreadsheetml/2006/main" count="1976" uniqueCount="582">
  <si>
    <t>งบแสดงฐานะการเงิน</t>
  </si>
  <si>
    <t>ณ  วันที่  30  กันยายน  2561</t>
  </si>
  <si>
    <t>ทรัพย์สินตามงบทรัพย์สิน</t>
  </si>
  <si>
    <t>สินทรัพย์</t>
  </si>
  <si>
    <t>สินทรัพย์หมุนเวียน</t>
  </si>
  <si>
    <t>เงินสดและเงินฝากธนาคาร</t>
  </si>
  <si>
    <t>เงินฝากกระทรวงการคลัง</t>
  </si>
  <si>
    <t>เงินฝากกองทุน</t>
  </si>
  <si>
    <t>ลูกหนี้เงินยืม</t>
  </si>
  <si>
    <t>รายได้จากรัฐบาลค้างรับ</t>
  </si>
  <si>
    <t>ลูกหนี้ค่าภาษี</t>
  </si>
  <si>
    <t>ลูกหนี้รายได้อื่นๆ</t>
  </si>
  <si>
    <t>ลูกหนี้เงินทุนโครงการเศรษฐกิจชุมชน</t>
  </si>
  <si>
    <t>ลูกหนี้อื่นๆ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</si>
  <si>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</si>
  <si>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</si>
  <si>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</si>
  <si>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t>ทรัพย์สินเกิดจากเงินกู้</t>
  </si>
  <si>
    <t>หุ้นในโรงพิมพ์อาสารักษาดินแดน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</si>
  <si>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</si>
  <si>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</si>
  <si>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</si>
  <si>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หมายเหตุประกอบงบแสดงฐานะการเงินเป็นส่วนหนึ่งของงบการเงินนี้</t>
  </si>
  <si>
    <t>หมายเหตุ</t>
  </si>
  <si>
    <t>ปี  2560</t>
  </si>
  <si>
    <t>ทรัพย์สิน</t>
  </si>
  <si>
    <t>หนี้สิน</t>
  </si>
  <si>
    <t>หนี้สินหมุนเวียน</t>
  </si>
  <si>
    <t>รายจ่ายค้างจ่าย</t>
  </si>
  <si>
    <t>ฎีกาค้างจ่าย</t>
  </si>
  <si>
    <t>รายจ่ายผัดส่งใบสำคัญ</t>
  </si>
  <si>
    <t>เงินรับฝาก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</si>
  <si>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</si>
  <si>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</si>
  <si>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</si>
  <si>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เจ้าหนี้เงินกู้</t>
  </si>
  <si>
    <t>หนี้สินไม่หมุนเวียนอื่น</t>
  </si>
  <si>
    <t>รวมหนี้สินไม่หมุนเวียน</t>
  </si>
  <si>
    <t>เงินสะสม</t>
  </si>
  <si>
    <t>เงินทุนสำรองเงินสะสม</t>
  </si>
  <si>
    <t>รวมเงินสะสม</t>
  </si>
  <si>
    <t>รวมหนี้สินและเงินสะสม</t>
  </si>
  <si>
    <t>ผู้อำนวยการกองคลัง</t>
  </si>
  <si>
    <t>หมายเหตุประกอบงบแสดงฐานะการเงิน</t>
  </si>
  <si>
    <t>สำหรับปี  สิ้นสุดวันที่  30  กันยายน  2561</t>
  </si>
  <si>
    <t>ข้อมูลทั่วไป</t>
  </si>
  <si>
    <t xml:space="preserve"> - ข้อมูลทั่วไปขององค์กรปกครองส่วนท้องถิ่น</t>
  </si>
  <si>
    <t>หมายเหตุ  1  สรุปนโยบายการบัญชีที่สำคัญ</t>
  </si>
  <si>
    <t>1.1  หลักเกณฑ์ในการจัดทำงบแสดงฐานะการเงิน</t>
  </si>
  <si>
    <t xml:space="preserve">      </t>
  </si>
  <si>
    <t xml:space="preserve">การบันทึกบัญชีเพื่อจัดทำงบแสดงฐานะการเงินเป็นไปตามเกณฑ์เงินสดและเกณฑ์คงค้าง </t>
  </si>
  <si>
    <t xml:space="preserve">ตามประกาศกระทรวงมหาดไทย เรื่อง หลักเกณฑ์และวิธีปฏิบัติการบันทึกบัญชี การจัดทําทะเบียน และรายงาน </t>
  </si>
  <si>
    <t xml:space="preserve">การเงินขององค์กรปกครองส่วนท้องถิ่น ลงวันที่ 20 มีนาคม พ.ศ. 2558 และที่แก้ไขเพิ่มเติม (ฉบับที่ 2) ลงวันที่ </t>
  </si>
  <si>
    <t xml:space="preserve">21 มีนาคม 2561 และหนังสือสั่งการที่เกี่ยวข้อง </t>
  </si>
  <si>
    <t>1.2  รายการเปิดเผยอื่นใด (ถ้ามี)</t>
  </si>
  <si>
    <t>หมายเหตุ  2  งบทรัพย์สิน</t>
  </si>
  <si>
    <t>ประเภททรัพย์สิน</t>
  </si>
  <si>
    <t>ก.อสังหาริมทรัพย์</t>
  </si>
  <si>
    <t>ที่ดิน</t>
  </si>
  <si>
    <t>อาคาร</t>
  </si>
  <si>
    <t>ฯลฯ</t>
  </si>
  <si>
    <t>ข.สังหาริมทรัพย์</t>
  </si>
  <si>
    <t>ครุภัณฑ์สำนักงาน</t>
  </si>
  <si>
    <t>ครุภัณฑ์งานบ้านงานครัว</t>
  </si>
  <si>
    <t>ครุภัณฑ์คอมพิวเตอร์</t>
  </si>
  <si>
    <t>ครุภัณฑ์การศึกษา</t>
  </si>
  <si>
    <t>ครุภัณฑ์ยานพาหนะและขนส่ง</t>
  </si>
  <si>
    <t>ครุภัณฑ์การเกษตร</t>
  </si>
  <si>
    <t>ครุภัณฑ์ก่อสร้าง</t>
  </si>
  <si>
    <t>ครุภัณฑ์ไฟฟ้าและวิทยุ</t>
  </si>
  <si>
    <t>ครุภัณฑ์โฆษณาและเผยแพร่</t>
  </si>
  <si>
    <t>ครุภัณฑ์วิทยาศาสตร์หรือการแพทย์</t>
  </si>
  <si>
    <t>ครุภัณฑ์เครี่องดับเพลิง</t>
  </si>
  <si>
    <t>ครุภัณฑ์สำรวจ</t>
  </si>
  <si>
    <t>ครุภัณฑ์ดนตรีและนาฎศิลป์</t>
  </si>
  <si>
    <t>ครุภัณฑ์อื่น</t>
  </si>
  <si>
    <t>ราคาทรัพย์สิน</t>
  </si>
  <si>
    <t>แหล่งที่มาของทรัพย์สินทื้งหมด</t>
  </si>
  <si>
    <t>ชื่อ</t>
  </si>
  <si>
    <t>จำนวนเงิน</t>
  </si>
  <si>
    <t>รายได้</t>
  </si>
  <si>
    <t>เงินที่มีผู้อุทิศให้</t>
  </si>
  <si>
    <t>รวม</t>
  </si>
  <si>
    <t>คำอธิบาย</t>
  </si>
  <si>
    <t xml:space="preserve">     1. ทรัพย์สินที่ได้มาจากรายได้ เงินสะสม เงินทุนสํารองเงินสะสม เงินที่มีผู้อุทิศให้ และเงินอื่นใดยกเว้น เงินกู้ </t>
  </si>
  <si>
    <t xml:space="preserve">ให้แสดงทรัพย์สินที่เป็นกรรมสิทธิ์ขององค์กรปกครองส่วนท้องถิ่นและองค์กรปกครองส่วนท้องถิ่นใช้ประโยชน์โดยตรง </t>
  </si>
  <si>
    <t xml:space="preserve">     2. ทรัพย์สินที่ได้มาจากแหล่งเงินกู้ ให้แสดงทรัพย์สินทุกประเภท</t>
  </si>
  <si>
    <t>หมายเหตุ  3  เงินสดและเงินฝากธนาคาร</t>
  </si>
  <si>
    <t/>
  </si>
  <si>
    <t>เงินสด</t>
  </si>
  <si>
    <t>หมายเหตุ  4  เงินฝากกระทรวงการคลัง</t>
  </si>
  <si>
    <t>.......................................................</t>
  </si>
  <si>
    <t>......................................................</t>
  </si>
  <si>
    <t>.....................................................</t>
  </si>
  <si>
    <t>หมายเหตุ  5  เงินฝากกองทุน</t>
  </si>
  <si>
    <t>หมายเหตุ  6  ลูกหนี้เงินยืม</t>
  </si>
  <si>
    <t>ปี  2561</t>
  </si>
  <si>
    <t>ชื่อ - สกุล  ผู้ยืม</t>
  </si>
  <si>
    <t>แหล่งเงิน</t>
  </si>
  <si>
    <t>รายการ</t>
  </si>
  <si>
    <t>นาย........................</t>
  </si>
  <si>
    <t>เงินงบประมาณ</t>
  </si>
  <si>
    <t>เดินทางไปราชการ</t>
  </si>
  <si>
    <t>นาง.........................</t>
  </si>
  <si>
    <t>เงินอุดหนุนระบุวัตถุประสงค์/เฉพาะกิจ</t>
  </si>
  <si>
    <t>สวัสดิการข้าราชการถ่ายโอน</t>
  </si>
  <si>
    <t>นาง..........................</t>
  </si>
  <si>
    <t>โครงการ...........................</t>
  </si>
  <si>
    <t>รวมทั้งสิ้น</t>
  </si>
  <si>
    <t>หมายเหตุ  7  รายได้จากรัฐบาลค้างรับ</t>
  </si>
  <si>
    <t>โครงการ</t>
  </si>
  <si>
    <t>2560</t>
  </si>
  <si>
    <t>หมายเหตุ  8  ลูกหนี้ค่าภาษี</t>
  </si>
  <si>
    <t>ประเภทลูกหนี้</t>
  </si>
  <si>
    <t>ประจำปี</t>
  </si>
  <si>
    <t>จำนวนราย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</si>
  <si>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</si>
  <si>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</si>
  <si>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</si>
  <si>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หมายเหตุ  9  ลูกหนี้รายได้อี่นๆ</t>
  </si>
  <si>
    <t>หมายเหตุ  10  ลูกหนี้เงินทุนโครงการเศรษฐกิจชุมชน</t>
  </si>
  <si>
    <t>โครงการที่ยืม</t>
  </si>
  <si>
    <t>หมายเหตุ  11  ลูกหนี้อี่นๆ</t>
  </si>
  <si>
    <t>ลูกหนี้ค่า.....................</t>
  </si>
  <si>
    <t>เงินจ่ายล่วงหน้า</t>
  </si>
  <si>
    <t>หมายเหตุ  14   สินทรัพย์ไม่หมุนเวียนอื่น</t>
  </si>
  <si>
    <t>เงินขาดบัญชี</t>
  </si>
  <si>
    <t>เงินประกัน</t>
  </si>
  <si>
    <t>หมายเหตุ  15    รายจ่ายค้างจ่าย</t>
  </si>
  <si>
    <t>แผนงาน</t>
  </si>
  <si>
    <t>งาน</t>
  </si>
  <si>
    <t>หมวด</t>
  </si>
  <si>
    <t>ประเภท</t>
  </si>
  <si>
    <t>หมายเหตุ  16    ฎีกาค้างจ่าย</t>
  </si>
  <si>
    <t>หมายเหตุ  17  เงินรับฝาก</t>
  </si>
  <si>
    <t>หมายเหตุ  18  หนี้สินหมุนเวียนอื่น</t>
  </si>
  <si>
    <t>.........................................</t>
  </si>
  <si>
    <t>.......................................</t>
  </si>
  <si>
    <t>หมายเหตุ  19  เจ้าหนี้เงินกู้</t>
  </si>
  <si>
    <t>ชื่อเจ้าหนี้</t>
  </si>
  <si>
    <t>โครงการที่ขอกู้</t>
  </si>
  <si>
    <t>จำนวนเงินที่ขอกู้</t>
  </si>
  <si>
    <t>สัญญาเงินกู้</t>
  </si>
  <si>
    <t>เลขที่</t>
  </si>
  <si>
    <t>ลงวันที่</t>
  </si>
  <si>
    <t>เงินต้นค้างชำระ</t>
  </si>
  <si>
    <t>ปีสิ้นสุดสัญญา</t>
  </si>
  <si>
    <t>ทั้งนี้ องค์กรปกครองส่วนท้องถิ่นมียอดเงินที่ได้รับอนุมัติให้กู้เงินหรือทำสัญญากู้เงินแล้วอยู่ระหว่างการรับเงิน  จำนวน            บาท</t>
  </si>
  <si>
    <t>หมายเหตุ  20  หนี้สินไม่หมุนเวียนอื่น</t>
  </si>
  <si>
    <t>หมายเหตุ  21  เงินสะสม</t>
  </si>
  <si>
    <t>รายรับจริงสูงกว่ารายจ่ายจริง</t>
  </si>
  <si>
    <t xml:space="preserve">      (เงินทุนสำรองเงินสะสม)</t>
  </si>
  <si>
    <t>บวก</t>
  </si>
  <si>
    <t>รายรับจริงสูงกว่ารายจ่ายจริงหลังหักเงินทุนสำรองเงินสะสม</t>
  </si>
  <si>
    <t>หัก</t>
  </si>
  <si>
    <t>จ่ายขาดเงินสะสม</t>
  </si>
  <si>
    <t>2561</t>
  </si>
  <si>
    <r>
      <rPr>
        <u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 25 % ของรายรับจริงสูงกว่ารายจ่ายจริง</t>
    </r>
  </si>
  <si>
    <t>1.  หุ้นในโรงพิมพ์อาสารักษาดินแดน</t>
  </si>
  <si>
    <t>2.  เงินฝากกองทุน</t>
  </si>
  <si>
    <t>3.  ลูกหนี้ค่าภาษี</t>
  </si>
  <si>
    <t>4.  ลูกหนี้รายได้อื่นๆ</t>
  </si>
  <si>
    <t>5.  ทรัพย์สินเกิดจากเงินกู้ที่ชำระหนี้แล้ว</t>
  </si>
  <si>
    <t>(ผลต่างระหว่างทรัพยฺสินเกิดจากเงินกู้และเจ้าหนี้เงินกู้)</t>
  </si>
  <si>
    <t>6.  เงินสะสมที่สามารถนำไปใช้ได้</t>
  </si>
  <si>
    <t>ทั้งนี้  ได้รับอนุมัติให้จ่ายเงินสะสมที่อยู่ระหว่างดำเนินการจำนวน</t>
  </si>
  <si>
    <t>รายละเอียดแนบท้ายหมายเหตุ  21  เงินสะสม</t>
  </si>
  <si>
    <t>จำนวนเงินที่ได้รับอนุมัติ</t>
  </si>
  <si>
    <t>ก่อหนี้ผูกพัน</t>
  </si>
  <si>
    <t>เบิกจ่ายแล้ว</t>
  </si>
  <si>
    <t>คงเหลือ</t>
  </si>
  <si>
    <t>ยังไม่ได้ก่อหนี้</t>
  </si>
  <si>
    <t>หมายเหตุ  22  เงินทุนสำรองเงินสะสม</t>
  </si>
  <si>
    <t>รายงานรายจ่ายในการดำเนินงานที่จ่ายจากเงินรายรับตามแผนงาน  งบกลาง</t>
  </si>
  <si>
    <t>ตั้งแต่วันที่  1  ตุลาคม  2560  ถึง  30  กันยายน  2561</t>
  </si>
  <si>
    <t>หมายเหตุ  แหล่งเงินให้ระบุเงินงบประมาณหรือเงินอุดหนุนระบุวัตถุประสงค์/เฉพาะกิจ</t>
  </si>
  <si>
    <t>งบ</t>
  </si>
  <si>
    <t>ประมาณการ</t>
  </si>
  <si>
    <t>งบกลาง</t>
  </si>
  <si>
    <t>รายงานรายจ่ายในการดำเนินงานที่จ่ายจากเงินรายรับตามแผนงาน  บริหารงานทั่วไป</t>
  </si>
  <si>
    <t>งานบริหารงานคลัง</t>
  </si>
  <si>
    <t>งบบุคลากร</t>
  </si>
  <si>
    <t>งบดำเนินงาน</t>
  </si>
  <si>
    <t>ค่าตอบแทน</t>
  </si>
  <si>
    <t>ค่าใช้สอย</t>
  </si>
  <si>
    <t>ค่าวัสดุ</t>
  </si>
  <si>
    <t>ค่าสาธารณูปโภค</t>
  </si>
  <si>
    <t>งบลงทุน</t>
  </si>
  <si>
    <t>ค่าครุภัณฑ์</t>
  </si>
  <si>
    <t>ค่าที่ดินและสิ่งก่อสร้าง</t>
  </si>
  <si>
    <t>งบรายจ่ายอื่น</t>
  </si>
  <si>
    <t>รายจ่ายอื่น</t>
  </si>
  <si>
    <t>งบเงินอุดหนุน</t>
  </si>
  <si>
    <t>เงินอุดหนุน</t>
  </si>
  <si>
    <t>รายงานรายจ่ายในการดำเนินงานที่จ่ายจากเงินรายรับตามแผนงาน  การรักษาความสงบภายใน</t>
  </si>
  <si>
    <t>งานเทศกิจ</t>
  </si>
  <si>
    <t>งานป้องกันฝ่ายพลเรือนและระงับอัคคีภัย</t>
  </si>
  <si>
    <t>รายงานรายจ่ายในการดำเนินงานที่จ่ายจากเงินรายรับตามแผนงาน  การศึกษา</t>
  </si>
  <si>
    <t>งานระดับก่อนวัยเรียนและประถมศึกษา</t>
  </si>
  <si>
    <t>งานระดับมัธยมศึกษา</t>
  </si>
  <si>
    <t>งานศึกษาไม่กำหนดระดับ</t>
  </si>
  <si>
    <t>รายงานรายจ่ายในการดำเนินงานที่จ่ายจากเงินรายรับตามแผนงาน  สาธารณสุข</t>
  </si>
  <si>
    <t>งานโรงพยาบาล</t>
  </si>
  <si>
    <t>งานบริการสาธารณสุขและงานสาธารณสุขอื่น</t>
  </si>
  <si>
    <t>งานศูนย์บริการสาธารณสุข</t>
  </si>
  <si>
    <t>รายงานรายจ่ายในการดำเนินงานที่จ่ายจากเงินรายรับตามแผนงาน  สังคมสงเคราะห์</t>
  </si>
  <si>
    <t>งานสวัสดิการสังคมและสังคมสงเคราะห์</t>
  </si>
  <si>
    <t>รายงานรายจ่ายในการดำเนินงานที่จ่ายจากเงินรายรับตามแผนงาน  เคหะและชุมชน</t>
  </si>
  <si>
    <t>งานไฟฟ้าถนน</t>
  </si>
  <si>
    <t>งานสวนสาธารณะ</t>
  </si>
  <si>
    <t>งานกำจัดขยะมูลฝอยและสิ่งปฏิกูล</t>
  </si>
  <si>
    <t>งานบำบัดน้ำเสีย</t>
  </si>
  <si>
    <t>รายงานรายจ่ายในการดำเนินงานที่จ่ายจากเงินรายรับตามแผนงาน  สร้างความเข้มแข็งของชุมชน</t>
  </si>
  <si>
    <t>งานส่งเสริมและสนับสนุนความเข้มแข็งของชุมชน</t>
  </si>
  <si>
    <t>รายงานรายจ่ายในการดำเนินงานที่จ่ายจากเงินรายรับตามแผนงาน  การศาสนาวัฒนธรรมและนันทนาการ</t>
  </si>
  <si>
    <t>งานบริหารงานทั่วไปเกี่ยวกับศาสนาวัฒนธรรมและนันทนาการ</t>
  </si>
  <si>
    <t>งานกีฬาและนันทนาการ</t>
  </si>
  <si>
    <t>งานศาสนาและวัฒนธรรมท้องถิ่น</t>
  </si>
  <si>
    <t>งานวิชาการวางแผนและส่งเสริมการท่องเที่ยว</t>
  </si>
  <si>
    <t>รายงานรายจ่ายในการดำเนินงานที่จ่ายจากเงินรายรับตามแผนงาน  อุตสาหกรรมและการโยธา</t>
  </si>
  <si>
    <t>งานก่อสร้างโครงสร้างพื้นฐาน</t>
  </si>
  <si>
    <t>รายงานรายจ่ายในการดำเนินงานที่จ่ายจากเงินรายรับตามแผนงาน  การเกษตร</t>
  </si>
  <si>
    <t>งานส่งเสริมการเกษตร</t>
  </si>
  <si>
    <t>งานอนุรักษ์แหล่งน้ำและป่าไม้</t>
  </si>
  <si>
    <t>รายงานรายจ่ายในการดำเนินงานที่จ่ายจากเงินรายรับตามแผนงาน  การพาณิชย์</t>
  </si>
  <si>
    <t>งานกิจการประปา</t>
  </si>
  <si>
    <t>งานตลาดสด</t>
  </si>
  <si>
    <t>งานโรงฆ่าสัตว์</t>
  </si>
  <si>
    <t>รายงานรายจ่ายในการดำเนินงานที่จ่ายจากเงินรายรับตามแผนงานรวม</t>
  </si>
  <si>
    <t>รายจ่าย</t>
  </si>
  <si>
    <t>บริหารงานทั่วไป</t>
  </si>
  <si>
    <t>การรักษาความสงบภายใน</t>
  </si>
  <si>
    <t>การศึกษา</t>
  </si>
  <si>
    <t>สาธารณสุข</t>
  </si>
  <si>
    <t>สังคมสงเคราะห์</t>
  </si>
  <si>
    <t>เคหะและชุมชน</t>
  </si>
  <si>
    <t>สร้างความเข้มแข็งของชุมชน</t>
  </si>
  <si>
    <t>การศาสนาวัฒนธรรมและนันทนาการ</t>
  </si>
  <si>
    <t>การเกษตร</t>
  </si>
  <si>
    <t>การพาณิชย์</t>
  </si>
  <si>
    <t>อุตสาหกรรมและการโยธา</t>
  </si>
  <si>
    <t>รายงานรายจ่ายในการดำเนินงานที่จ่ายจากเงินสะสม</t>
  </si>
  <si>
    <t>งบแสดงผลการดำเนินงานจ่ายจากเงินรายรับ</t>
  </si>
  <si>
    <t>รายการ/หมวด</t>
  </si>
  <si>
    <t>รวมรายจ่าย</t>
  </si>
  <si>
    <t>รายรับ</t>
  </si>
  <si>
    <t>ภาษีอากร</t>
  </si>
  <si>
    <t>ค่าธรรมเนียมค่าปรับและใบอนุญาต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</si>
  <si>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</si>
  <si>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</si>
  <si>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</si>
  <si>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</si>
  <si>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</si>
  <si>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เงินอุดหนุนระบุวัตถุประสงค์/ฌพาะกิจ</t>
  </si>
  <si>
    <t>รวมรายรับ</t>
  </si>
  <si>
    <t>รายรับสูงกว่าหรือ(ต่ำกว่า)รายจ่าย</t>
  </si>
  <si>
    <t>รวมจ่ายจากเงินงบประมาณ</t>
  </si>
  <si>
    <t xml:space="preserve">หมายเหตุ  ในกรณีมีใบผ่านรายการบัญชีทั่วไปที่ปรับปรุงลดยอดรายจ่าย ให้เพิ่มช่อง “ใบผ่านรายการบัญชีทั่วไป” หลังช่อง “รวมจ่ายจากเงินงบประมาณ” เพื่อแสดงผลการดําเนินงานที่ถูกต้อง </t>
  </si>
  <si>
    <t>(                                          )</t>
  </si>
  <si>
    <t>(                                                )</t>
  </si>
  <si>
    <t>ปลัดองค์กรปกครองส่วนท้องถิ่น</t>
  </si>
  <si>
    <t>นายกองค์กรปกครองส่วนท้องถิ่น</t>
  </si>
  <si>
    <t>งบแสดงผลการดำเนินงานจ่ายจากเงินรายรับและเงินสะสม</t>
  </si>
  <si>
    <t>รวมหนี้สิน</t>
  </si>
  <si>
    <t>ลูกหนี้เงินยืมเงินสะสม</t>
  </si>
  <si>
    <t>ปี 2560</t>
  </si>
  <si>
    <t>(ให้ระบุ)</t>
  </si>
  <si>
    <t>เงินฝากกองทุน.................</t>
  </si>
  <si>
    <t>หมายเหตุ  13   สินทรัพย์หมุนเวียนอื่น</t>
  </si>
  <si>
    <t>หมายเหตุ  12  ลูกหนี้เงินยืมเงินสะสม</t>
  </si>
  <si>
    <t>หมายเหตุ  15    รายจ่ายค้างจ่าย (ต่อ)</t>
  </si>
  <si>
    <t>เงินรับฝากภาษีหัก ณ ที่จ่าย</t>
  </si>
  <si>
    <t>เงินรับฝาก กบท.</t>
  </si>
  <si>
    <t>เงินรับฝากชดใช้ค่าความเสียหาย</t>
  </si>
  <si>
    <t>เงินรับฝากค่าใช้จ่ายในการจัดเก็บภาษีบำรุงท้องที่ 5%</t>
  </si>
  <si>
    <t>เงินรับฝากส่วนลดในการจัดเก็บภาษีบำรุงท้องที่ 6%</t>
  </si>
  <si>
    <t>เงินรับฝากประกันผลงาน</t>
  </si>
  <si>
    <t>เงินรับฝากประกันซอง</t>
  </si>
  <si>
    <t>เงินรับฝากประกันสัญญา</t>
  </si>
  <si>
    <t>เงินรับฝากประกันสังคม</t>
  </si>
  <si>
    <t>เงินรับฝากเงินรอคืนจังหวัด</t>
  </si>
  <si>
    <t>เงินรับฝากเงินทุนโครงการเศรษฐกิจชุมชน</t>
  </si>
  <si>
    <t>เงินรับฝากอื่น ๆ</t>
  </si>
  <si>
    <t>และจะเบิกจ่ายในปีงบประมาณต่อไป  ตามรายละเอียดแนบท้ายหมายเหตุ 21</t>
  </si>
  <si>
    <t>เงินเดือน (ฝ่ายการเมือง)</t>
  </si>
  <si>
    <t>เงินเดือน (ฝ่ายประจำ)</t>
  </si>
  <si>
    <t>งานบริหารทั่วไป</t>
  </si>
  <si>
    <t>งานวางแผนสถิติและวิชาการ</t>
  </si>
  <si>
    <t>งานบริหารทั่วไปเกี่ยวกับการรักษาความสงบภายใน</t>
  </si>
  <si>
    <t>งานบริหารทั่วไปเกี่ยวกับการศึกษา</t>
  </si>
  <si>
    <t>งานบริหารทั่วไปเกี่ยวกับสาธารณสุข</t>
  </si>
  <si>
    <t>งานบริหารทั่วไปเกี่ยวกับสังคมสงเคราะห์</t>
  </si>
  <si>
    <t>งานบริหารทั่วไปเกี่ยวกับเคหะและชุมชน</t>
  </si>
  <si>
    <t>งานบริหารทั่วไปเกี่ยวกับการสร้างความเข้มแข็งของชุมชน</t>
  </si>
  <si>
    <t>งานบริหารทั่วไปเกี่ยวกับอุตสาหกรรมและการโยธา</t>
  </si>
  <si>
    <t>ค่าครุภัณฑ์ (หมายเหตุ1)</t>
  </si>
  <si>
    <t>ค่าที่ดินและสิ่งก่อสร้าง (หมายเหตุ2)</t>
  </si>
  <si>
    <t>ใบผ่านรายการบัญชีทั่วไป</t>
  </si>
  <si>
    <t>งบแสดงผลการดำเนินงานจ่ายจากเงินรายรับ เงินสะสมและเงินทุนสำรองเงินสะสม</t>
  </si>
  <si>
    <t>งบแสดงผลการดำเนินงานจ่ายจากเงินรายรับ เงินสะสม เงินทุนสำรองเงินสะสมและเงินกู้</t>
  </si>
  <si>
    <t>รวมจ่ายจากเงินอุดหนุนระบุวัตถุประสงค์/เฉพาะกิจ</t>
  </si>
  <si>
    <t>รวมจ่ายจากเงินสะสม</t>
  </si>
  <si>
    <t>รวมจ่ายจากเงินทุนสำรองเงินสะสม</t>
  </si>
  <si>
    <t>รวมจ่ายจากเงินกู้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</si>
  <si>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</si>
  <si>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</si>
  <si>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เลขที่ผู้เบิก</t>
  </si>
  <si>
    <t>รายละเอียดประกอบงบแสดงผลการดำเนินงานจ่ายจากเงินรายรับและเงินสะสม (2560)</t>
  </si>
  <si>
    <t>แหล่งงบประมาณ</t>
  </si>
  <si>
    <t>หน่วย : บาท</t>
  </si>
  <si>
    <t>หมายเหตุ  1  ค่าครุภัณฑ์</t>
  </si>
  <si>
    <t>เงิบงบประมาณ</t>
  </si>
  <si>
    <t>หมายเหตุ  2  ค่าที่ดินและสิ่งก่อสร้าง</t>
  </si>
  <si>
    <t>ก่อสร้างสิ่งสาธารณูปโภค</t>
  </si>
  <si>
    <t>โครงการก่อสร้างถนนคอนกรีตเสริมเหล็ก หมู่ที่ 1</t>
  </si>
  <si>
    <t>โครงการก่อสร้างถนนคอนกรีตเสริมเหล็ก หมู่ที่ 4</t>
  </si>
  <si>
    <t>โครงการก่อสร้างถนนคอนกรีตเสริมเหล็ก หมู่ที่ 6</t>
  </si>
  <si>
    <t>บำรุงรักษาและปรับปรุงที่ดินและสิ่งก่อสร้าง</t>
  </si>
  <si>
    <t>โครงการซ่อมแซมถนนลาดยางโดยการเทคอนกรีตทับ หมู่ที่ 2</t>
  </si>
  <si>
    <t>โครงการปรับปรุงถนนคอนกรีตเสริมเหล็ก หมู่ที่ 2</t>
  </si>
  <si>
    <t>โครงการซ่อมแซมถนนดินทางเข้าที่ทิ้งขยะ หมู่ที่ 3</t>
  </si>
  <si>
    <t>รายละเอียดประกอบงบแสดงผลการดำเนินงานจ่ายจากเงินรายรับและเงินสะสม (2561)</t>
  </si>
  <si>
    <t>ตู้เหล็กเก็บเอกสาร……</t>
  </si>
  <si>
    <t>เครื่องปรับอากาศ ……..</t>
  </si>
  <si>
    <t>เครื่องเล่น…</t>
  </si>
  <si>
    <t>เครื่องคอมพิวเตอร์….</t>
  </si>
  <si>
    <t>เครื่องพิมพ์คอมพิวเตอร์…</t>
  </si>
  <si>
    <t>องค์การบริหารส่วนตำบลหนองงูเหลือม  อำเภอเฉลิมพระเกียรติ  จังหวัดนครราชสีมา</t>
  </si>
  <si>
    <t>-</t>
  </si>
  <si>
    <t xml:space="preserve"> - 2 -</t>
  </si>
  <si>
    <t>ลูกหนี้ พรบ.การสาธารณสุข พ.ศ.2535</t>
  </si>
  <si>
    <t>เงินฝากธนาคารกรุงไทย จำกัด (มหาชน) สาขาจอหอ</t>
  </si>
  <si>
    <t>ประเภท ออมทรัพย์ เลขที่ 341-0-04092-7</t>
  </si>
  <si>
    <t>ประเภท ออมทรัพย์ เลขที่ 341-0-11559-5</t>
  </si>
  <si>
    <t>เงินฝากธนาคาร ธกส.  สาขาเฉลิมพระเกียรติ</t>
  </si>
  <si>
    <t>ประเภท ออมทรัพย์ เลขที่ 01385-8-00112-4</t>
  </si>
  <si>
    <t>ประเภท ออมทรัพย์ เลขที่ 01385-8-01111-9</t>
  </si>
  <si>
    <t>ประเภท ประจำ 12 เดือน เลขที่ 310000461674</t>
  </si>
  <si>
    <t>เงินฝากธนาคารออมสิน สาขานครราชสีมา</t>
  </si>
  <si>
    <t>ประเภท เผื่อเรียก เลขที่ 05005185787-3</t>
  </si>
  <si>
    <t>นางละออง  ศรีโท</t>
  </si>
  <si>
    <t>กลุ่มเกษตรกรซื้อปุ๋ย ม.2  บ้านหนองงูเหลือม</t>
  </si>
  <si>
    <t>นางขวัญจิตร  ขีดกลาง</t>
  </si>
  <si>
    <t>กลุ่มขนมถั่วตัดรวงทอง ม.3  บ้านรวง</t>
  </si>
  <si>
    <t>นางสาวพรสุดา  อยู่ยัง</t>
  </si>
  <si>
    <t>กลุ่มไม้กวาดเสี้ยนตาล ม.9  บ้านโนนหมัน</t>
  </si>
  <si>
    <t>นางดรุณี  ฝากกลาง</t>
  </si>
  <si>
    <t>กลุ่มทอเสื่อ ม.8  บ้านนาตาวงษ์</t>
  </si>
  <si>
    <t>นางวิภาวี  สารธรรมธิคุณ</t>
  </si>
  <si>
    <t>กลุ่มเกษตรทำนา ม.5  บ้านสวาสดิ์</t>
  </si>
  <si>
    <t>นายนิกร  ดองโพธิ์</t>
  </si>
  <si>
    <t>กลุ่มเกษตรกรซื้อปุ๋ย ม.4  บ้านพระวังหาร</t>
  </si>
  <si>
    <t>นายมนัส  รามมะเริง</t>
  </si>
  <si>
    <t>กลุ่มเพาะเห็ด ม.3  บ้านรวง</t>
  </si>
  <si>
    <t>นางประพร  ผ่านอ้น</t>
  </si>
  <si>
    <t>กลุ่มทำเห็ด ม.14  บ้านสลักได</t>
  </si>
  <si>
    <t xml:space="preserve"> - 3 -</t>
  </si>
  <si>
    <t>บริหารทั่วไป</t>
  </si>
  <si>
    <t>ค่าตอบแทนผู้ปฏิบัติราชการ</t>
  </si>
  <si>
    <t>ค่าตอบแทนผู้ปฏิบัติราชการอันเป็นประโยชน์แก่ อบต.</t>
  </si>
  <si>
    <t>อันเป็นประโยชน์แก่ อปท.</t>
  </si>
  <si>
    <t>รักษาความสงบภายใน</t>
  </si>
  <si>
    <t>บริหารทั่วไปเกี่ยวกับ</t>
  </si>
  <si>
    <t>บริหารงานคลัง</t>
  </si>
  <si>
    <t>กำจัดขยะมูลฝอยและ</t>
  </si>
  <si>
    <t>สิ่งปฏิกูล</t>
  </si>
  <si>
    <t>ส่งเสริมการเกษตร</t>
  </si>
  <si>
    <t>รายจ่ายเพื่อให้ได้มาซึ่งบริการ</t>
  </si>
  <si>
    <t>ค่าเช่าเครื่องถ่ายเอกสาร</t>
  </si>
  <si>
    <t>ค่าจ้างเหมาบริการยาม</t>
  </si>
  <si>
    <t>ค่าจ้างเหมาบริการดูแลบำรุงและรักษาสวน สนามหญ้า</t>
  </si>
  <si>
    <t>ค่าจ้างเหมาบริการปฏิบัติหน้าที่งานการแพทย์ฉุกเฉิน</t>
  </si>
  <si>
    <t>รายจ่ายเกี่ยวเนื่องกับการ</t>
  </si>
  <si>
    <t>ปฏิบัติราชการที่ไม่เข้าลักษณ</t>
  </si>
  <si>
    <t>ค่าใช้จ่ายตามโครงการจัดทำแผนที่ภาษีและทรัพย์สิน</t>
  </si>
  <si>
    <t>วัสดุสำนักงาน</t>
  </si>
  <si>
    <t>ค่าจัดซื้อสิ่งพิมพ์ที่ได้จากการซื้อหรือจ้างพิมพ์</t>
  </si>
  <si>
    <t>วัสดุก่อสร้าง</t>
  </si>
  <si>
    <t>ระดับก่อนวัยเรียนและ</t>
  </si>
  <si>
    <t>ประถมศึกษา</t>
  </si>
  <si>
    <t>ค่าอาหารเสริม(นม)</t>
  </si>
  <si>
    <t>วัสดุอาหารเสริม(นม)โรงเรียนสำหรับเด็กก่อนวันเรียน</t>
  </si>
  <si>
    <t>จนถึงนักเรียนชั้นประถมศึกษาปีที่ 6 และวัสดุอาหาร</t>
  </si>
  <si>
    <t>เสริม(นม)ศูนย์พัฒนาเด็กเล็ก</t>
  </si>
  <si>
    <t>ค่าบริการสื่อสารและ</t>
  </si>
  <si>
    <t>โทรคมนาคม</t>
  </si>
  <si>
    <t>ค่าเช่าพื้นที่เว็บไซต์และค่าธรรมเนียมที่เกี่ยวข้อง</t>
  </si>
  <si>
    <t>เครื่องคอมพิวเตอร์โน๊ตบุ๊ค สำหรับงานสำนักงาน</t>
  </si>
  <si>
    <t>ไฟฟ้าถนน</t>
  </si>
  <si>
    <t>ค่าที่ดินและสิ่ง</t>
  </si>
  <si>
    <t>ก่อสร้าง</t>
  </si>
  <si>
    <t>ค่าก่อสร้างสิ่งสาธารณูปโภค</t>
  </si>
  <si>
    <t>โครงการก่อสร้างถนนคอนกรีตเสริมเหล็ก หมู่ที่ 12</t>
  </si>
  <si>
    <t>บ้านโพธิ์น้อย สายทางบ้านนายนิพนธ์</t>
  </si>
  <si>
    <t>บ้านโนนกราด สายทางบ้านนายประดิษฐ์ ฉลากกลาง</t>
  </si>
  <si>
    <t>โครงการก่อสร้างรางระบายน้ำ หมู่ที่ 6 บ้านสวาสดิ์</t>
  </si>
  <si>
    <t>สายทางศาลตาปู่</t>
  </si>
  <si>
    <t>โครงการก่อสร้างถนนคอนกรีตเสริมเหล็ก หมู่ที่ 13</t>
  </si>
  <si>
    <t>บ้านโพธิ์ปรือแวง สายทางนางสัมฤทธิ์ ถึงบ้านนางขวัญใจ</t>
  </si>
  <si>
    <t>บ้านพระวังหาร สายทางเลียบคลองโนนแค</t>
  </si>
  <si>
    <t xml:space="preserve"> - 4 -</t>
  </si>
  <si>
    <t>โครงการปรับปรุงทางเชื่อมผิวจราจรถนนหินคลุกเป็น</t>
  </si>
  <si>
    <t>ถนนคอนกรีตเสริมเหล็กบริเวณหน้าศาลาประชาคม ม.4</t>
  </si>
  <si>
    <t>โครงการก่อสร้างถนนคอนกรีตเสริมเหล็ก หมู่ที่ 10</t>
  </si>
  <si>
    <t>สายทางบ้านนางสมปอง</t>
  </si>
  <si>
    <t>สายทางบ้านนายประเสริฐ</t>
  </si>
  <si>
    <t>โครงการก่อสร้างรางระบายน้ำ หมู่ที่ 3 บ้านรวง</t>
  </si>
  <si>
    <t>สายทางบ้านนางมณีบงกชถึงเหมืองดาดคอนกรีต</t>
  </si>
  <si>
    <t>โครงการก่อสร้างถนนคอนกรีตเสริมเหล็ก หมู่ที่ 14</t>
  </si>
  <si>
    <t>สายทางรอบที่สาธารณประโยชน์</t>
  </si>
  <si>
    <t>โครงการก่อสร้างถนนคอนกรีตเสริมเหล็ก หมู่ที่ 5</t>
  </si>
  <si>
    <t>บ้านสวาสดิ์ สายทางสวนนายประจวบถึงลาดยางหน้าบ้าน</t>
  </si>
  <si>
    <t>โครงการก่อสร้างถนนคอนกรีตเสริมเหล็ก หมู่ที่ 2</t>
  </si>
  <si>
    <t>บ้านหนองงูเหลือม สายทางโรงงานซีอิ้ว</t>
  </si>
  <si>
    <t xml:space="preserve"> - 5 -</t>
  </si>
  <si>
    <t>โครงการก่อสร้างรางระบายน้ำ หมู่ที่ 5 บ้านสวาสดิ์</t>
  </si>
  <si>
    <t>ค่าจ้างเหมาบริการสำรวจความพึงพอใจในการให้</t>
  </si>
  <si>
    <t>บริการประชาชนของ อบต.</t>
  </si>
  <si>
    <t xml:space="preserve"> - 6 -</t>
  </si>
  <si>
    <t xml:space="preserve"> - 7 -</t>
  </si>
  <si>
    <t xml:space="preserve"> - 8 -</t>
  </si>
  <si>
    <t>เงินสำรองจ่าย</t>
  </si>
  <si>
    <t>โครงการปรับปรุงซ่อมแซมถนนเสริมผิวหินคลุก ม.9</t>
  </si>
  <si>
    <t>บริหารเกี่ยวกับรักษาฯ</t>
  </si>
  <si>
    <t>บริหารเกี่ยวกับศึกษาฯ</t>
  </si>
  <si>
    <t>บริหารทั่วไปเกี่ยวกับฯ</t>
  </si>
  <si>
    <t>กำจัดขยะมูลฝอย</t>
  </si>
  <si>
    <t>ค่าจ้างเหมาบริการดูแลต้นไม้และบำรุงรักษาสวน</t>
  </si>
  <si>
    <t>ค่าจ้างเหมาบริการรักษาความปลอดภัยสถานที่ราชการ</t>
  </si>
  <si>
    <t>ค่าจ้างเหมาบริการประจำหน่วยแพทย์</t>
  </si>
  <si>
    <t>ค่าบำรุงรักษาหรือซ่อมแซม</t>
  </si>
  <si>
    <t>โครงการปรับปรุงซ่อมแซมฝาเพดานศูนย์เด็กเล็ก</t>
  </si>
  <si>
    <t>ระดับก่อนวัยเรียนฯ</t>
  </si>
  <si>
    <t>ค่าอาหารเสริม (นม)</t>
  </si>
  <si>
    <t>ค่าวัสดุอาหารเสริม(นม)</t>
  </si>
  <si>
    <t>ค่าบริการสื่อสารและโทรคมนาคม</t>
  </si>
  <si>
    <t>ค่าเช่าเว็บไซต์และค่าธรรมเนียมที่เกี่ยวข้อง</t>
  </si>
  <si>
    <t>อาคารต่างๆ</t>
  </si>
  <si>
    <t>โครงการต่อเติมศูนย์พัฒนาคุณภาพชีวิตและส่งเสริมฯ</t>
  </si>
  <si>
    <t>เงินอุดหนุนระบุ</t>
  </si>
  <si>
    <t>โครงการก่อสร้างระบบประปาผิวดินขนาดใหญ่ หมู่ที่ 9</t>
  </si>
  <si>
    <t>วัตถุประสงค์/</t>
  </si>
  <si>
    <t>บ้านโนนหมัน</t>
  </si>
  <si>
    <t>เฉพาะกิจ</t>
  </si>
  <si>
    <t>โครงการก่อสร้างถนนคอนกรีตเสริมเหล็กสายทางหลัง</t>
  </si>
  <si>
    <t>โรงเรียนหนองงูเหลือมพิทยาคม บ้านโนนกราด หมู่ 1</t>
  </si>
  <si>
    <r>
      <t xml:space="preserve">โครงการซ่อมสร้างถนนลาดยางแบบ </t>
    </r>
    <r>
      <rPr>
        <sz val="14"/>
        <color theme="1"/>
        <rFont val="TH SarabunPSK"/>
        <family val="2"/>
      </rPr>
      <t>Asphalic concrete</t>
    </r>
  </si>
  <si>
    <t>สายทางบ้านโตนด - บ้านนาตาวงษ์</t>
  </si>
  <si>
    <t xml:space="preserve">                         ตรวจถูกต้อง</t>
  </si>
  <si>
    <t>นางสาวป.วิจิตรา  ชาติงูเหลือม</t>
  </si>
  <si>
    <t>นางพยอม  ประยูรคำ</t>
  </si>
  <si>
    <t>เงินอุดหนุนกำหนดวัตถุประสงค์สำหรับสนับสนุนเบี้ยยังชีพผู้พิการ</t>
  </si>
  <si>
    <t>เงินอุดหนุนกำหนดวัตถุประสงค์/เฉพาะกิจ - โครงการก่อสร้างระบบประปาผิวดินขนาดใหญ่</t>
  </si>
  <si>
    <t>เงินอุดหนุนกำหนดวัตถุประสงค์/เฉพาะกิจ - โครงการก่อสร้างถนน คสล. สายทาง หมู่ที่ 1</t>
  </si>
  <si>
    <t>เงินอุดหนุนกำหนดวัตถุประสงค์/เฉพาะกิจ - โครงการซ่อมสร้างถนนลาดยางแบบ Asphalic ฯ</t>
  </si>
  <si>
    <t>เงินรับฝากดอกผลเกิดจากเศรษฐกิจชุมชน</t>
  </si>
  <si>
    <t>เงินรับฝากเงินรอคืน สปสช.</t>
  </si>
  <si>
    <t>เงินรับฝากค่าบริการทางการแพทย์</t>
  </si>
  <si>
    <t>เงินสะสม  1  ตุลาคม  2560</t>
  </si>
  <si>
    <t>รับเพิ่มระหว่างปี (ปรับปรุงลูกหนี้ค่าภาษี)</t>
  </si>
  <si>
    <t>เงินรับคืน ข้ามปีงบประมาณตกเข้าสะสม</t>
  </si>
  <si>
    <t>ปรับลดระหว่างปี (ลูกหนี้ภาษี ,ลูกหนี้รายได้อื่น)</t>
  </si>
  <si>
    <t>หมายเหตุ  21  เงินสะสม (ต่อ)</t>
  </si>
  <si>
    <t>โครงการขุดลอกคลอง ม.7 สายทางเหมืองตายา</t>
  </si>
  <si>
    <t>โครงการขุดลอกคลอง ม.7 สายทางเหมืองตายา (ขอเพิ่มเติม)</t>
  </si>
  <si>
    <t xml:space="preserve">โครงการปรับปรุงซ่อมแซมรางระบายน้ำ ม.9 </t>
  </si>
  <si>
    <t>โครงการปรับปรุงซ่อมแซมถนนเสริมผิวหินคลุก บ้านหนองแดง</t>
  </si>
  <si>
    <t>หมู่ที่ 15  จำนวน  2  สาย</t>
  </si>
  <si>
    <t>โครงการซ่อมสร้างถนนลาดยาง สายทางโตนด-นาตาวงษ์</t>
  </si>
  <si>
    <t>โครงการปรับปรุงถนนเสริมผิวคอนกรีตสายทางหลังโรงเรียน</t>
  </si>
  <si>
    <t>หนองงูเหลือมพิทยาคม</t>
  </si>
  <si>
    <t>โครงการปรับปรุงถนนเสริมผิว Asphltic concrete สายทาง</t>
  </si>
  <si>
    <t>นาม่องถึงนาตาวงษ์</t>
  </si>
  <si>
    <t>โครงการก่อสร้างถนน คสล. หมู่ที่ 12 สายทางซอยบ้านครูวีรชน</t>
  </si>
  <si>
    <t>โครงการก่อสร้างถนน คสล. หมู่ที่ 11 สายทางซอยบ้านนายเย็น</t>
  </si>
  <si>
    <t>โครงการก่อสร้างถนน คสล. หมู่ที่ 9 สายทางซอยบ้านนายใหญ่</t>
  </si>
  <si>
    <t>รายละเอียดแนบท้ายหมายเหตุ  21  เงินสะสม  (ต่อ)</t>
  </si>
  <si>
    <t>โครงการก่อสร้างถนน คสล. หมู่ที่ 2 สายทางทิศใต้หมู่บ้าน</t>
  </si>
  <si>
    <t>เชื่อมต่อโนนกราด</t>
  </si>
  <si>
    <t>โครงการก่อสร้างถนน คสล. หมู่ที่ 6 สายทางบ้านนายไพฑูรย์</t>
  </si>
  <si>
    <t>โครงการก่อสร้างถนน คสล. หมู่ที่ 3 สายทางบ้านเพชรถึงฯ</t>
  </si>
  <si>
    <t>โครงการก่อสร้างถนน คสล. หมู่ที่ 7 สายทางศาลตาปู่</t>
  </si>
  <si>
    <t>โครงการก่อสร้างรางระบายน้ำ หมู่ที่ 8 สายทางวัดโนนนางแก้ว</t>
  </si>
  <si>
    <t>เงินช่วยเหลือผู้ประสบภัย - วาตภัย</t>
  </si>
  <si>
    <t>ขอคืนเงินรายได้ภายหลังปีงบประมาณที่รับเงิน</t>
  </si>
  <si>
    <t>เงินสะสม  30  กันยายน  2561</t>
  </si>
  <si>
    <t>เงินสะสม  30  กันยายน  2561  ประกอบด้วย</t>
  </si>
  <si>
    <t>เงินอุดหนุนเฉพาะกิจ</t>
  </si>
  <si>
    <t>รวมทั้งทรัพย์สินที่ให้ยืมหรือเช่า ยกเว้นทรัพย์สินที่จัดไว้เพื่อเป็นการให้บริการสาธารณะ เช่น ถนน สะพาน ลานกีฬา  เป็นต้น</t>
  </si>
  <si>
    <t xml:space="preserve"> -</t>
  </si>
  <si>
    <t xml:space="preserve">         ตรวจถูกต้อง                                ตรวจถูกต้อง</t>
  </si>
  <si>
    <t>งบทดลอง  (หลังปิดบัญชี)</t>
  </si>
  <si>
    <t>รหัสบัญชี</t>
  </si>
  <si>
    <t>เดบิต</t>
  </si>
  <si>
    <t>เครติด</t>
  </si>
  <si>
    <t>11011000</t>
  </si>
  <si>
    <t>เงินฝาก ธ.ออมสิน (เผื่อเรียก) สาขานครราชสีมา  เลขที่ 05005185787-3</t>
  </si>
  <si>
    <t>11012001</t>
  </si>
  <si>
    <t>23</t>
  </si>
  <si>
    <t>เงินฝาก ธ.ธกส. (ออมทรัพย์) สาขาเฉลิมพระเกียรติ เลขที่ 385-8-00112-4</t>
  </si>
  <si>
    <t>เงินฝาก ธ.ธกส. (ออมทรัพย์) สาขาเฉลิมพระเกียรติ เลขที่ 385-8-01111-9</t>
  </si>
  <si>
    <t>เงินฝาก ธ.ธกส. (ประจำ)     สาขาเฉลิมพระเกียรติ เลขที่ 310000461674</t>
  </si>
  <si>
    <t>11012002</t>
  </si>
  <si>
    <t>เงินฝาก ธ.กรุงไทย (ออมทรัพย์)  สาขาจอหอ  เลขที่ 341-0-11559-5</t>
  </si>
  <si>
    <t>เงินฝาก ธ.กรุงไทย (ออมทรัพย์)  สาขาจอหอ  เลขที่ 341-0-04092-7</t>
  </si>
  <si>
    <t>12</t>
  </si>
  <si>
    <t xml:space="preserve">ลูกหนี้เงินยืมเงินงบประมาณ </t>
  </si>
  <si>
    <t>11041000</t>
  </si>
  <si>
    <t>11043001</t>
  </si>
  <si>
    <t>11043002</t>
  </si>
  <si>
    <t>11043003</t>
  </si>
  <si>
    <t>11044000</t>
  </si>
  <si>
    <t>ลูกหนี้เงินกู้เศรษฐกิจชุมชน</t>
  </si>
  <si>
    <t>11045000</t>
  </si>
  <si>
    <t>31000000</t>
  </si>
  <si>
    <t>ทุนสำรองเงินสะสม  25%</t>
  </si>
  <si>
    <t>32000000</t>
  </si>
  <si>
    <t>21010000</t>
  </si>
  <si>
    <t>21040014</t>
  </si>
  <si>
    <t>20</t>
  </si>
  <si>
    <t>62</t>
  </si>
  <si>
    <t>88</t>
  </si>
  <si>
    <t>06</t>
  </si>
  <si>
    <t>87</t>
  </si>
  <si>
    <t>24</t>
  </si>
  <si>
    <t>13</t>
  </si>
  <si>
    <t>65</t>
  </si>
  <si>
    <t>58.</t>
  </si>
  <si>
    <t>73</t>
  </si>
  <si>
    <t>เงินรับฝาก  (หมายเหตุ 17)</t>
  </si>
  <si>
    <t>26</t>
  </si>
  <si>
    <t>องค์การบริหารส่วนตำบลหนองงูเหลือม   อำเภอเฉลิมพระเกียรติ   จังหวัดนครราชสีมา</t>
  </si>
  <si>
    <t>รายรับตามงบประมาณ</t>
  </si>
  <si>
    <t>รายรับจริง</t>
  </si>
  <si>
    <t>+</t>
  </si>
  <si>
    <t>สูง</t>
  </si>
  <si>
    <t>ต่ำ</t>
  </si>
  <si>
    <t>รายรับตามประมาณการ</t>
  </si>
  <si>
    <t xml:space="preserve">     ภาษีอากร</t>
  </si>
  <si>
    <t xml:space="preserve">     ค่าธรรมเนียม  ค่าปรับ  และใบอนุญาต</t>
  </si>
  <si>
    <t xml:space="preserve">     รายได้จากทรัพย์สิน</t>
  </si>
  <si>
    <t xml:space="preserve">     รายได้เบ็ดเตล็ด</t>
  </si>
  <si>
    <t xml:space="preserve">     รายได้จากทุน</t>
  </si>
  <si>
    <t xml:space="preserve">     ภาษีจัดสรร</t>
  </si>
  <si>
    <t xml:space="preserve">     เงินอุดหนุนทั่วไป - ตามภารกิจถ่ายโอนและเลือกทำ</t>
  </si>
  <si>
    <t>รวมเงินตามประมาณการรายรับทั้งสิ้น</t>
  </si>
  <si>
    <t>รวมเงินอุดหนุนที่รัฐบาลให้โดยระบุวัตถุประสงค์/เงินอุดหนุนเฉพาะกิจ</t>
  </si>
  <si>
    <t xml:space="preserve">                     รวมรายรับทั้งสิ้น</t>
  </si>
  <si>
    <t>รายจ่ายตามงบประมาณ</t>
  </si>
  <si>
    <t>รายจ่ายจริง</t>
  </si>
  <si>
    <t>รายจ่ายตามประมาณการ</t>
  </si>
  <si>
    <t xml:space="preserve">       งบกลาง</t>
  </si>
  <si>
    <t xml:space="preserve">       เงินเดือน - ฝ่ายการเมือง</t>
  </si>
  <si>
    <t xml:space="preserve">       เงินเดือน - ฝ่ายประจำ</t>
  </si>
  <si>
    <t xml:space="preserve">       ค่าตอบแทน</t>
  </si>
  <si>
    <t xml:space="preserve">       ค่าใช้สอย</t>
  </si>
  <si>
    <t xml:space="preserve">       ค่าวัสดุ</t>
  </si>
  <si>
    <t xml:space="preserve">       ค่าสาธารณูปโภค</t>
  </si>
  <si>
    <t xml:space="preserve">       เงินอุดหนุน</t>
  </si>
  <si>
    <t xml:space="preserve">       ค่าครุภัณฑ์</t>
  </si>
  <si>
    <t xml:space="preserve">       ค่าที่ดินและสิ่งก่อสร้าง</t>
  </si>
  <si>
    <t>รวมรายจ่ายตามประมาณการรายจ่ายทั้งสิ้น</t>
  </si>
  <si>
    <t>รวมจ่ายเงินอุดหนุนที่รัฐบาลให้โดยระบุวัตถุประสงค์/เงินอุดหนุนเฉพาะกิจ</t>
  </si>
  <si>
    <t xml:space="preserve">                     รวมรายจ่ายทั้งสิ้น</t>
  </si>
  <si>
    <t>สูงกว่า</t>
  </si>
  <si>
    <t>รายรับ                                         รายจ่าย</t>
  </si>
  <si>
    <t>(ต่ำกว่า)</t>
  </si>
  <si>
    <t>งบรายรับ - รายจ่ายตามงบประมาณประจำปี  2561</t>
  </si>
  <si>
    <t>ตั้งแต่วันที่  1  ตุลาคม  2560   ถึงวันที่  30  กันยายน 2561</t>
  </si>
  <si>
    <t>80</t>
  </si>
  <si>
    <t>28</t>
  </si>
  <si>
    <t>55</t>
  </si>
  <si>
    <t>48</t>
  </si>
  <si>
    <t xml:space="preserve">     เงินอุดหนุนระบุวัตถุประสงค์/เฉพาะกิจ</t>
  </si>
  <si>
    <t>11</t>
  </si>
  <si>
    <t>27</t>
  </si>
  <si>
    <t xml:space="preserve">       รายจ่ายอื่น</t>
  </si>
  <si>
    <t>21</t>
  </si>
  <si>
    <t>52</t>
  </si>
  <si>
    <t>72</t>
  </si>
  <si>
    <t>79</t>
  </si>
  <si>
    <t>ครุภัณฑ์การกีฬา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</si>
</sst>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87" formatCode="_-* #,##0_-;\-* #,##0_-;_-* &quot;-&quot;??_-;_-@_-"/>
    <numFmt numFmtId="188" formatCode="."/>
    <numFmt numFmtId="189" formatCode="#,##0.00_);\(#,##0.00\)"/>
    <numFmt numFmtId="190" formatCode="[$-409]d\-mmm;@"/>
    <numFmt numFmtId="191" formatCode="_(* #,##0_);_(* \(#,##0\);_(* &quot;-&quot;_);_(@_)"/>
  </numFmts>
  <fonts count="30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rgb="FF000000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u/>
      <sz val="16"/>
      <color theme="1"/>
      <name val="TH SarabunPSK"/>
      <family val="2"/>
    </font>
    <font>
      <i/>
      <u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b/>
      <u/>
      <sz val="14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8"/>
      <color rgb="FF0000FF"/>
      <name val="Microsoft Sans Serif"/>
      <family val="2"/>
    </font>
    <font>
      <sz val="15"/>
      <color rgb="FFFF0000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3"/>
      <color theme="1"/>
      <name val="TH SarabunPSK"/>
      <family val="2"/>
    </font>
    <font>
      <sz val="14"/>
      <name val="TH SarabunPSK"/>
      <family val="2"/>
    </font>
    <font>
      <sz val="14"/>
      <color rgb="FFFF0000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24994659260841701"/>
      </bottom>
      <diagonal/>
    </border>
    <border>
      <left style="medium">
        <color rgb="FFA9A9A9"/>
      </left>
      <right style="medium">
        <color rgb="FFA9A9A9"/>
      </right>
      <top style="medium">
        <color rgb="FFA9A9A9"/>
      </top>
      <bottom style="medium">
        <color rgb="FFA9A9A9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48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1" applyFont="1"/>
    <xf numFmtId="43" fontId="2" fillId="0" borderId="0" xfId="1" applyFont="1" applyBorder="1"/>
    <xf numFmtId="43" fontId="2" fillId="0" borderId="2" xfId="1" applyFont="1" applyBorder="1"/>
    <xf numFmtId="43" fontId="2" fillId="0" borderId="3" xfId="1" applyFont="1" applyBorder="1"/>
    <xf numFmtId="43" fontId="3" fillId="0" borderId="3" xfId="1" applyFont="1" applyBorder="1"/>
    <xf numFmtId="43" fontId="3" fillId="0" borderId="0" xfId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1" applyFont="1"/>
    <xf numFmtId="43" fontId="3" fillId="0" borderId="1" xfId="1" applyFont="1" applyBorder="1"/>
    <xf numFmtId="43" fontId="3" fillId="0" borderId="4" xfId="1" applyFont="1" applyBorder="1"/>
    <xf numFmtId="43" fontId="3" fillId="0" borderId="2" xfId="1" applyFont="1" applyBorder="1"/>
    <xf numFmtId="43" fontId="3" fillId="0" borderId="0" xfId="1" applyFont="1" applyAlignment="1">
      <alignment horizontal="center"/>
    </xf>
    <xf numFmtId="43" fontId="3" fillId="0" borderId="0" xfId="1" applyFont="1" applyBorder="1" applyAlignment="1">
      <alignment horizontal="center"/>
    </xf>
    <xf numFmtId="49" fontId="2" fillId="0" borderId="0" xfId="1" applyNumberFormat="1" applyFont="1" applyAlignment="1">
      <alignment horizontal="center"/>
    </xf>
    <xf numFmtId="43" fontId="2" fillId="0" borderId="12" xfId="1" applyFont="1" applyBorder="1"/>
    <xf numFmtId="43" fontId="2" fillId="0" borderId="13" xfId="1" applyFont="1" applyBorder="1"/>
    <xf numFmtId="43" fontId="2" fillId="0" borderId="14" xfId="1" applyFont="1" applyBorder="1"/>
    <xf numFmtId="0" fontId="2" fillId="0" borderId="11" xfId="0" applyFont="1" applyBorder="1"/>
    <xf numFmtId="0" fontId="2" fillId="0" borderId="10" xfId="0" applyFont="1" applyBorder="1"/>
    <xf numFmtId="0" fontId="2" fillId="0" borderId="8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43" fontId="6" fillId="0" borderId="0" xfId="1" applyFont="1" applyFill="1" applyBorder="1"/>
    <xf numFmtId="0" fontId="6" fillId="0" borderId="0" xfId="2" applyFont="1" applyFill="1" applyBorder="1"/>
    <xf numFmtId="0" fontId="7" fillId="0" borderId="0" xfId="2" applyFont="1" applyFill="1" applyBorder="1"/>
    <xf numFmtId="43" fontId="5" fillId="0" borderId="0" xfId="1" applyFont="1" applyFill="1" applyBorder="1" applyAlignment="1">
      <alignment horizontal="right" wrapText="1" readingOrder="1"/>
    </xf>
    <xf numFmtId="49" fontId="7" fillId="0" borderId="0" xfId="1" applyNumberFormat="1" applyFont="1" applyFill="1" applyBorder="1" applyAlignment="1">
      <alignment horizontal="center" vertical="center"/>
    </xf>
    <xf numFmtId="0" fontId="5" fillId="0" borderId="0" xfId="3" applyNumberFormat="1" applyFont="1" applyFill="1" applyBorder="1" applyAlignment="1">
      <alignment vertical="center" wrapText="1" readingOrder="1"/>
    </xf>
    <xf numFmtId="0" fontId="7" fillId="0" borderId="0" xfId="2" applyFont="1" applyFill="1" applyBorder="1" applyAlignment="1"/>
    <xf numFmtId="0" fontId="2" fillId="0" borderId="5" xfId="0" applyFont="1" applyBorder="1"/>
    <xf numFmtId="43" fontId="2" fillId="0" borderId="5" xfId="1" applyFont="1" applyBorder="1"/>
    <xf numFmtId="43" fontId="7" fillId="0" borderId="0" xfId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2" fillId="0" borderId="1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10" fillId="0" borderId="0" xfId="0" applyFont="1"/>
    <xf numFmtId="12" fontId="2" fillId="0" borderId="12" xfId="0" applyNumberFormat="1" applyFont="1" applyBorder="1"/>
    <xf numFmtId="12" fontId="2" fillId="0" borderId="13" xfId="0" applyNumberFormat="1" applyFont="1" applyBorder="1"/>
    <xf numFmtId="12" fontId="2" fillId="0" borderId="14" xfId="0" applyNumberFormat="1" applyFont="1" applyBorder="1"/>
    <xf numFmtId="49" fontId="3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11" fillId="0" borderId="0" xfId="0" applyFont="1"/>
    <xf numFmtId="43" fontId="7" fillId="0" borderId="0" xfId="1" applyFont="1" applyFill="1" applyBorder="1" applyAlignment="1">
      <alignment horizontal="right" wrapText="1" readingOrder="1"/>
    </xf>
    <xf numFmtId="0" fontId="7" fillId="0" borderId="0" xfId="2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wrapText="1" readingOrder="1"/>
    </xf>
    <xf numFmtId="43" fontId="6" fillId="0" borderId="0" xfId="1" applyFont="1" applyFill="1" applyBorder="1" applyAlignment="1">
      <alignment horizontal="right" wrapText="1" readingOrder="1"/>
    </xf>
    <xf numFmtId="0" fontId="7" fillId="0" borderId="0" xfId="3" applyNumberFormat="1" applyFont="1" applyFill="1" applyBorder="1" applyAlignment="1">
      <alignment horizontal="left" vertical="center" wrapText="1" readingOrder="1"/>
    </xf>
    <xf numFmtId="0" fontId="7" fillId="0" borderId="0" xfId="3" applyNumberFormat="1" applyFont="1" applyFill="1" applyBorder="1" applyAlignment="1">
      <alignment vertical="top" wrapText="1"/>
    </xf>
    <xf numFmtId="43" fontId="6" fillId="0" borderId="4" xfId="1" applyFont="1" applyFill="1" applyBorder="1" applyAlignment="1">
      <alignment horizontal="right" wrapText="1" readingOrder="1"/>
    </xf>
    <xf numFmtId="43" fontId="7" fillId="0" borderId="3" xfId="1" applyFont="1" applyFill="1" applyBorder="1" applyAlignment="1">
      <alignment horizontal="right" wrapText="1" readingOrder="1"/>
    </xf>
    <xf numFmtId="43" fontId="6" fillId="0" borderId="17" xfId="1" applyFont="1" applyFill="1" applyBorder="1" applyAlignment="1">
      <alignment horizontal="right" wrapText="1" readingOrder="1"/>
    </xf>
    <xf numFmtId="43" fontId="6" fillId="0" borderId="17" xfId="1" applyFont="1" applyFill="1" applyBorder="1"/>
    <xf numFmtId="0" fontId="7" fillId="0" borderId="0" xfId="2" applyFont="1" applyFill="1" applyBorder="1" applyAlignment="1">
      <alignment horizontal="right"/>
    </xf>
    <xf numFmtId="0" fontId="8" fillId="0" borderId="0" xfId="3" applyNumberFormat="1" applyFont="1" applyFill="1" applyBorder="1" applyAlignment="1">
      <alignment vertical="center" wrapText="1" readingOrder="1"/>
    </xf>
    <xf numFmtId="0" fontId="6" fillId="0" borderId="0" xfId="3" applyNumberFormat="1" applyFont="1" applyFill="1" applyBorder="1" applyAlignment="1">
      <alignment vertical="center" wrapText="1"/>
    </xf>
    <xf numFmtId="43" fontId="8" fillId="0" borderId="0" xfId="1" applyFont="1" applyFill="1" applyBorder="1" applyAlignment="1">
      <alignment horizontal="right" wrapText="1" readingOrder="1"/>
    </xf>
    <xf numFmtId="0" fontId="5" fillId="0" borderId="0" xfId="3" applyNumberFormat="1" applyFont="1" applyFill="1" applyBorder="1" applyAlignment="1">
      <alignment horizontal="left" vertical="center" wrapText="1" readingOrder="1"/>
    </xf>
    <xf numFmtId="43" fontId="5" fillId="0" borderId="3" xfId="1" applyFont="1" applyFill="1" applyBorder="1" applyAlignment="1">
      <alignment horizontal="right" wrapText="1" readingOrder="1"/>
    </xf>
    <xf numFmtId="0" fontId="2" fillId="0" borderId="18" xfId="0" applyFont="1" applyBorder="1"/>
    <xf numFmtId="43" fontId="2" fillId="0" borderId="18" xfId="1" applyFont="1" applyBorder="1"/>
    <xf numFmtId="0" fontId="2" fillId="0" borderId="19" xfId="0" applyFont="1" applyBorder="1"/>
    <xf numFmtId="43" fontId="2" fillId="0" borderId="19" xfId="1" applyFont="1" applyBorder="1"/>
    <xf numFmtId="0" fontId="2" fillId="0" borderId="0" xfId="0" applyFont="1" applyBorder="1"/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0" xfId="0" applyFont="1" applyBorder="1"/>
    <xf numFmtId="43" fontId="2" fillId="0" borderId="20" xfId="1" applyFont="1" applyBorder="1"/>
    <xf numFmtId="187" fontId="6" fillId="0" borderId="0" xfId="1" applyNumberFormat="1" applyFont="1" applyFill="1" applyBorder="1"/>
    <xf numFmtId="187" fontId="2" fillId="0" borderId="0" xfId="1" applyNumberFormat="1" applyFont="1"/>
    <xf numFmtId="187" fontId="7" fillId="0" borderId="0" xfId="1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/>
    </xf>
    <xf numFmtId="43" fontId="6" fillId="0" borderId="0" xfId="1" applyNumberFormat="1" applyFont="1" applyFill="1" applyBorder="1"/>
    <xf numFmtId="43" fontId="2" fillId="0" borderId="0" xfId="1" applyNumberFormat="1" applyFont="1"/>
    <xf numFmtId="43" fontId="2" fillId="0" borderId="18" xfId="1" applyNumberFormat="1" applyFont="1" applyBorder="1"/>
    <xf numFmtId="43" fontId="2" fillId="0" borderId="20" xfId="1" applyNumberFormat="1" applyFont="1" applyBorder="1"/>
    <xf numFmtId="43" fontId="2" fillId="0" borderId="19" xfId="1" applyNumberFormat="1" applyFont="1" applyBorder="1"/>
    <xf numFmtId="43" fontId="7" fillId="0" borderId="0" xfId="1" applyNumberFormat="1" applyFont="1" applyFill="1" applyBorder="1" applyAlignment="1">
      <alignment horizontal="center" vertical="center"/>
    </xf>
    <xf numFmtId="43" fontId="7" fillId="0" borderId="0" xfId="2" applyNumberFormat="1" applyFont="1" applyFill="1" applyBorder="1" applyAlignment="1">
      <alignment horizontal="center"/>
    </xf>
    <xf numFmtId="43" fontId="6" fillId="0" borderId="0" xfId="2" applyNumberFormat="1" applyFont="1" applyFill="1" applyBorder="1"/>
    <xf numFmtId="43" fontId="2" fillId="0" borderId="0" xfId="0" applyNumberFormat="1" applyFont="1"/>
    <xf numFmtId="43" fontId="2" fillId="0" borderId="12" xfId="0" applyNumberFormat="1" applyFont="1" applyBorder="1"/>
    <xf numFmtId="43" fontId="2" fillId="0" borderId="14" xfId="0" applyNumberFormat="1" applyFont="1" applyBorder="1"/>
    <xf numFmtId="12" fontId="2" fillId="0" borderId="18" xfId="0" applyNumberFormat="1" applyFont="1" applyBorder="1"/>
    <xf numFmtId="12" fontId="2" fillId="0" borderId="20" xfId="0" applyNumberFormat="1" applyFont="1" applyBorder="1"/>
    <xf numFmtId="12" fontId="2" fillId="0" borderId="19" xfId="0" applyNumberFormat="1" applyFont="1" applyBorder="1"/>
    <xf numFmtId="43" fontId="2" fillId="0" borderId="18" xfId="0" applyNumberFormat="1" applyFont="1" applyBorder="1"/>
    <xf numFmtId="43" fontId="2" fillId="0" borderId="20" xfId="0" applyNumberFormat="1" applyFont="1" applyBorder="1"/>
    <xf numFmtId="43" fontId="2" fillId="0" borderId="19" xfId="0" applyNumberFormat="1" applyFont="1" applyBorder="1"/>
    <xf numFmtId="43" fontId="2" fillId="0" borderId="13" xfId="0" applyNumberFormat="1" applyFont="1" applyBorder="1"/>
    <xf numFmtId="0" fontId="2" fillId="0" borderId="21" xfId="0" applyFont="1" applyBorder="1"/>
    <xf numFmtId="43" fontId="2" fillId="0" borderId="21" xfId="1" applyFont="1" applyBorder="1"/>
    <xf numFmtId="0" fontId="2" fillId="0" borderId="22" xfId="0" applyFont="1" applyBorder="1"/>
    <xf numFmtId="43" fontId="2" fillId="0" borderId="22" xfId="1" applyFont="1" applyBorder="1"/>
    <xf numFmtId="43" fontId="2" fillId="0" borderId="18" xfId="1" applyFont="1" applyBorder="1" applyAlignment="1">
      <alignment wrapText="1"/>
    </xf>
    <xf numFmtId="43" fontId="2" fillId="0" borderId="20" xfId="1" applyFont="1" applyBorder="1" applyAlignment="1">
      <alignment wrapText="1"/>
    </xf>
    <xf numFmtId="43" fontId="2" fillId="0" borderId="22" xfId="1" applyFont="1" applyBorder="1" applyAlignment="1">
      <alignment wrapText="1"/>
    </xf>
    <xf numFmtId="43" fontId="2" fillId="0" borderId="0" xfId="1" applyFont="1" applyAlignment="1">
      <alignment wrapText="1"/>
    </xf>
    <xf numFmtId="0" fontId="2" fillId="0" borderId="0" xfId="0" applyFont="1" applyAlignment="1">
      <alignment vertical="center"/>
    </xf>
    <xf numFmtId="0" fontId="2" fillId="0" borderId="14" xfId="0" applyFont="1" applyBorder="1" applyAlignment="1"/>
    <xf numFmtId="0" fontId="2" fillId="0" borderId="0" xfId="0" applyFont="1" applyAlignment="1"/>
    <xf numFmtId="0" fontId="2" fillId="0" borderId="21" xfId="0" applyFont="1" applyBorder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/>
    </xf>
    <xf numFmtId="43" fontId="2" fillId="2" borderId="5" xfId="1" applyFont="1" applyFill="1" applyBorder="1"/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wrapText="1"/>
    </xf>
    <xf numFmtId="0" fontId="3" fillId="2" borderId="16" xfId="0" applyFont="1" applyFill="1" applyBorder="1" applyAlignment="1"/>
    <xf numFmtId="43" fontId="2" fillId="2" borderId="16" xfId="1" applyFont="1" applyFill="1" applyBorder="1"/>
    <xf numFmtId="0" fontId="1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3" fillId="0" borderId="18" xfId="1" applyFont="1" applyBorder="1" applyAlignment="1">
      <alignment horizontal="center" vertical="center"/>
    </xf>
    <xf numFmtId="43" fontId="3" fillId="0" borderId="18" xfId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center" vertical="center"/>
    </xf>
    <xf numFmtId="43" fontId="3" fillId="0" borderId="20" xfId="1" applyFont="1" applyBorder="1" applyAlignment="1">
      <alignment horizontal="center" vertical="center"/>
    </xf>
    <xf numFmtId="43" fontId="3" fillId="0" borderId="20" xfId="1" applyFont="1" applyBorder="1" applyAlignment="1">
      <alignment horizontal="center" vertical="center" wrapText="1"/>
    </xf>
    <xf numFmtId="43" fontId="11" fillId="0" borderId="20" xfId="1" applyFont="1" applyBorder="1"/>
    <xf numFmtId="43" fontId="3" fillId="0" borderId="19" xfId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5" fillId="0" borderId="13" xfId="0" applyFont="1" applyBorder="1" applyAlignment="1">
      <alignment horizontal="left" vertical="center"/>
    </xf>
    <xf numFmtId="43" fontId="13" fillId="0" borderId="13" xfId="1" applyFont="1" applyBorder="1" applyAlignment="1">
      <alignment horizontal="center" vertical="center"/>
    </xf>
    <xf numFmtId="43" fontId="13" fillId="0" borderId="13" xfId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indent="1"/>
    </xf>
    <xf numFmtId="43" fontId="14" fillId="0" borderId="13" xfId="1" applyFont="1" applyBorder="1"/>
    <xf numFmtId="0" fontId="14" fillId="0" borderId="13" xfId="0" applyFont="1" applyBorder="1" applyAlignment="1">
      <alignment horizontal="left" indent="1"/>
    </xf>
    <xf numFmtId="43" fontId="14" fillId="0" borderId="0" xfId="1" applyFont="1"/>
    <xf numFmtId="0" fontId="14" fillId="0" borderId="0" xfId="0" applyFont="1" applyAlignment="1">
      <alignment horizontal="center"/>
    </xf>
    <xf numFmtId="43" fontId="14" fillId="0" borderId="26" xfId="1" applyFont="1" applyBorder="1"/>
    <xf numFmtId="43" fontId="13" fillId="0" borderId="13" xfId="1" applyNumberFormat="1" applyFont="1" applyBorder="1" applyAlignment="1">
      <alignment horizontal="center" vertical="center"/>
    </xf>
    <xf numFmtId="43" fontId="13" fillId="0" borderId="13" xfId="1" applyNumberFormat="1" applyFont="1" applyBorder="1" applyAlignment="1">
      <alignment horizontal="center" vertical="center" wrapText="1"/>
    </xf>
    <xf numFmtId="43" fontId="14" fillId="0" borderId="13" xfId="1" applyNumberFormat="1" applyFont="1" applyBorder="1"/>
    <xf numFmtId="0" fontId="13" fillId="0" borderId="0" xfId="0" applyFont="1"/>
    <xf numFmtId="43" fontId="14" fillId="0" borderId="0" xfId="0" applyNumberFormat="1" applyFont="1"/>
    <xf numFmtId="43" fontId="14" fillId="0" borderId="0" xfId="1" applyNumberFormat="1" applyFont="1"/>
    <xf numFmtId="43" fontId="14" fillId="0" borderId="26" xfId="1" applyNumberFormat="1" applyFont="1" applyBorder="1"/>
    <xf numFmtId="0" fontId="15" fillId="0" borderId="18" xfId="0" applyFont="1" applyBorder="1" applyAlignment="1">
      <alignment horizontal="left" vertical="center"/>
    </xf>
    <xf numFmtId="43" fontId="13" fillId="0" borderId="18" xfId="0" applyNumberFormat="1" applyFont="1" applyBorder="1" applyAlignment="1">
      <alignment horizontal="center" vertical="center"/>
    </xf>
    <xf numFmtId="43" fontId="13" fillId="0" borderId="18" xfId="1" applyNumberFormat="1" applyFont="1" applyBorder="1" applyAlignment="1">
      <alignment horizontal="center" vertical="center"/>
    </xf>
    <xf numFmtId="43" fontId="13" fillId="0" borderId="18" xfId="1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left" vertical="center" indent="1"/>
    </xf>
    <xf numFmtId="43" fontId="13" fillId="0" borderId="20" xfId="0" applyNumberFormat="1" applyFont="1" applyBorder="1" applyAlignment="1">
      <alignment horizontal="center" vertical="center"/>
    </xf>
    <xf numFmtId="43" fontId="13" fillId="0" borderId="20" xfId="1" applyNumberFormat="1" applyFont="1" applyBorder="1" applyAlignment="1">
      <alignment horizontal="center" vertical="center"/>
    </xf>
    <xf numFmtId="43" fontId="13" fillId="0" borderId="20" xfId="1" applyNumberFormat="1" applyFont="1" applyBorder="1" applyAlignment="1">
      <alignment horizontal="center" vertical="center" wrapText="1"/>
    </xf>
    <xf numFmtId="43" fontId="14" fillId="0" borderId="20" xfId="1" applyNumberFormat="1" applyFont="1" applyBorder="1"/>
    <xf numFmtId="0" fontId="14" fillId="0" borderId="20" xfId="0" applyFont="1" applyBorder="1" applyAlignment="1">
      <alignment horizontal="left" indent="1"/>
    </xf>
    <xf numFmtId="43" fontId="14" fillId="0" borderId="20" xfId="0" applyNumberFormat="1" applyFont="1" applyBorder="1"/>
    <xf numFmtId="0" fontId="14" fillId="0" borderId="19" xfId="0" applyFont="1" applyBorder="1" applyAlignment="1">
      <alignment horizontal="left" indent="1"/>
    </xf>
    <xf numFmtId="43" fontId="14" fillId="0" borderId="19" xfId="0" applyNumberFormat="1" applyFont="1" applyBorder="1"/>
    <xf numFmtId="43" fontId="14" fillId="0" borderId="19" xfId="1" applyNumberFormat="1" applyFont="1" applyBorder="1"/>
    <xf numFmtId="43" fontId="13" fillId="0" borderId="19" xfId="1" applyNumberFormat="1" applyFont="1" applyBorder="1" applyAlignment="1">
      <alignment horizontal="center" vertical="center" wrapText="1"/>
    </xf>
    <xf numFmtId="0" fontId="15" fillId="0" borderId="27" xfId="0" applyFont="1" applyBorder="1"/>
    <xf numFmtId="43" fontId="14" fillId="0" borderId="27" xfId="0" applyNumberFormat="1" applyFont="1" applyBorder="1"/>
    <xf numFmtId="43" fontId="14" fillId="0" borderId="27" xfId="1" applyNumberFormat="1" applyFont="1" applyBorder="1"/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43" fontId="13" fillId="2" borderId="5" xfId="1" applyFont="1" applyFill="1" applyBorder="1" applyAlignment="1">
      <alignment horizontal="center" vertical="center" wrapText="1"/>
    </xf>
    <xf numFmtId="0" fontId="15" fillId="0" borderId="13" xfId="0" applyFont="1" applyBorder="1"/>
    <xf numFmtId="0" fontId="13" fillId="2" borderId="16" xfId="0" applyFont="1" applyFill="1" applyBorder="1" applyAlignment="1">
      <alignment horizontal="center"/>
    </xf>
    <xf numFmtId="43" fontId="13" fillId="2" borderId="16" xfId="1" applyFont="1" applyFill="1" applyBorder="1" applyAlignment="1"/>
    <xf numFmtId="43" fontId="13" fillId="2" borderId="16" xfId="1" applyNumberFormat="1" applyFont="1" applyFill="1" applyBorder="1" applyAlignment="1"/>
    <xf numFmtId="43" fontId="14" fillId="2" borderId="16" xfId="1" applyFont="1" applyFill="1" applyBorder="1"/>
    <xf numFmtId="43" fontId="13" fillId="2" borderId="5" xfId="0" applyNumberFormat="1" applyFont="1" applyFill="1" applyBorder="1" applyAlignment="1">
      <alignment horizontal="center" vertical="center" wrapText="1"/>
    </xf>
    <xf numFmtId="43" fontId="13" fillId="2" borderId="5" xfId="1" applyNumberFormat="1" applyFont="1" applyFill="1" applyBorder="1" applyAlignment="1">
      <alignment horizontal="center" vertical="center" wrapText="1"/>
    </xf>
    <xf numFmtId="43" fontId="13" fillId="2" borderId="16" xfId="0" applyNumberFormat="1" applyFont="1" applyFill="1" applyBorder="1" applyAlignment="1"/>
    <xf numFmtId="43" fontId="14" fillId="2" borderId="16" xfId="0" applyNumberFormat="1" applyFont="1" applyFill="1" applyBorder="1"/>
    <xf numFmtId="43" fontId="14" fillId="2" borderId="16" xfId="1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187" fontId="3" fillId="2" borderId="5" xfId="1" applyNumberFormat="1" applyFont="1" applyFill="1" applyBorder="1" applyAlignment="1">
      <alignment horizontal="center" vertical="center" wrapText="1"/>
    </xf>
    <xf numFmtId="187" fontId="2" fillId="2" borderId="5" xfId="1" applyNumberFormat="1" applyFont="1" applyFill="1" applyBorder="1"/>
    <xf numFmtId="0" fontId="2" fillId="2" borderId="5" xfId="0" applyFont="1" applyFill="1" applyBorder="1" applyAlignment="1">
      <alignment horizontal="center"/>
    </xf>
    <xf numFmtId="187" fontId="2" fillId="2" borderId="16" xfId="1" applyNumberFormat="1" applyFont="1" applyFill="1" applyBorder="1"/>
    <xf numFmtId="0" fontId="2" fillId="2" borderId="16" xfId="0" applyFont="1" applyFill="1" applyBorder="1" applyAlignment="1">
      <alignment horizontal="center"/>
    </xf>
    <xf numFmtId="43" fontId="3" fillId="2" borderId="5" xfId="1" applyNumberFormat="1" applyFont="1" applyFill="1" applyBorder="1" applyAlignment="1">
      <alignment horizontal="center"/>
    </xf>
    <xf numFmtId="43" fontId="2" fillId="2" borderId="5" xfId="1" applyNumberFormat="1" applyFont="1" applyFill="1" applyBorder="1"/>
    <xf numFmtId="43" fontId="2" fillId="2" borderId="5" xfId="0" applyNumberFormat="1" applyFont="1" applyFill="1" applyBorder="1"/>
    <xf numFmtId="0" fontId="2" fillId="2" borderId="5" xfId="0" applyFont="1" applyFill="1" applyBorder="1"/>
    <xf numFmtId="0" fontId="12" fillId="0" borderId="10" xfId="0" applyFont="1" applyBorder="1"/>
    <xf numFmtId="43" fontId="3" fillId="2" borderId="3" xfId="1" applyFont="1" applyFill="1" applyBorder="1"/>
    <xf numFmtId="49" fontId="3" fillId="2" borderId="0" xfId="1" applyNumberFormat="1" applyFont="1" applyFill="1" applyAlignment="1">
      <alignment horizontal="center"/>
    </xf>
    <xf numFmtId="49" fontId="2" fillId="2" borderId="0" xfId="1" applyNumberFormat="1" applyFont="1" applyFill="1" applyAlignment="1">
      <alignment horizontal="center"/>
    </xf>
    <xf numFmtId="43" fontId="3" fillId="2" borderId="5" xfId="0" applyNumberFormat="1" applyFont="1" applyFill="1" applyBorder="1" applyAlignment="1">
      <alignment horizontal="center" vertical="center" wrapText="1"/>
    </xf>
    <xf numFmtId="43" fontId="3" fillId="2" borderId="5" xfId="0" applyNumberFormat="1" applyFont="1" applyFill="1" applyBorder="1" applyAlignment="1">
      <alignment horizontal="center" vertical="center"/>
    </xf>
    <xf numFmtId="0" fontId="6" fillId="0" borderId="0" xfId="0" applyFont="1"/>
    <xf numFmtId="0" fontId="17" fillId="0" borderId="0" xfId="0" applyFont="1"/>
    <xf numFmtId="0" fontId="16" fillId="0" borderId="0" xfId="0" applyFont="1"/>
    <xf numFmtId="49" fontId="17" fillId="0" borderId="0" xfId="0" applyNumberFormat="1" applyFont="1"/>
    <xf numFmtId="0" fontId="17" fillId="0" borderId="0" xfId="0" applyFont="1" applyAlignment="1">
      <alignment wrapText="1"/>
    </xf>
    <xf numFmtId="0" fontId="17" fillId="0" borderId="0" xfId="0" applyFont="1" applyAlignment="1">
      <alignment horizontal="left"/>
    </xf>
    <xf numFmtId="49" fontId="16" fillId="0" borderId="0" xfId="0" applyNumberFormat="1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49" fontId="16" fillId="0" borderId="0" xfId="0" applyNumberFormat="1" applyFont="1" applyAlignment="1">
      <alignment horizontal="left"/>
    </xf>
    <xf numFmtId="188" fontId="17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43" fontId="17" fillId="0" borderId="4" xfId="1" applyFont="1" applyBorder="1" applyAlignment="1">
      <alignment horizontal="right"/>
    </xf>
    <xf numFmtId="0" fontId="18" fillId="0" borderId="28" xfId="0" applyFont="1" applyBorder="1" applyAlignment="1">
      <alignment horizontal="left" vertical="center" readingOrder="1"/>
    </xf>
    <xf numFmtId="49" fontId="17" fillId="0" borderId="0" xfId="0" applyNumberFormat="1" applyFont="1" applyAlignment="1">
      <alignment horizontal="right"/>
    </xf>
    <xf numFmtId="0" fontId="17" fillId="0" borderId="0" xfId="0" applyFont="1" applyBorder="1"/>
    <xf numFmtId="0" fontId="17" fillId="0" borderId="0" xfId="0" applyFont="1" applyBorder="1" applyAlignment="1">
      <alignment wrapText="1"/>
    </xf>
    <xf numFmtId="43" fontId="17" fillId="0" borderId="0" xfId="1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left"/>
    </xf>
    <xf numFmtId="4" fontId="17" fillId="0" borderId="0" xfId="0" applyNumberFormat="1" applyFont="1" applyBorder="1" applyAlignment="1">
      <alignment horizontal="right"/>
    </xf>
    <xf numFmtId="43" fontId="17" fillId="0" borderId="0" xfId="1" applyFont="1" applyBorder="1" applyAlignment="1">
      <alignment horizontal="right" vertical="center"/>
    </xf>
    <xf numFmtId="43" fontId="16" fillId="0" borderId="0" xfId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0" xfId="0" applyNumberFormat="1" applyFont="1" applyAlignment="1">
      <alignment wrapText="1"/>
    </xf>
    <xf numFmtId="49" fontId="17" fillId="0" borderId="0" xfId="0" applyNumberFormat="1" applyFont="1" applyBorder="1"/>
    <xf numFmtId="43" fontId="16" fillId="0" borderId="0" xfId="1" applyFont="1" applyBorder="1" applyAlignment="1">
      <alignment horizontal="right" vertical="center"/>
    </xf>
    <xf numFmtId="0" fontId="16" fillId="0" borderId="0" xfId="0" applyFont="1" applyBorder="1" applyAlignment="1">
      <alignment horizontal="center" wrapText="1"/>
    </xf>
    <xf numFmtId="4" fontId="16" fillId="0" borderId="0" xfId="0" applyNumberFormat="1" applyFont="1" applyBorder="1"/>
    <xf numFmtId="4" fontId="16" fillId="0" borderId="0" xfId="0" applyNumberFormat="1" applyFont="1" applyBorder="1" applyAlignment="1">
      <alignment horizontal="right"/>
    </xf>
    <xf numFmtId="0" fontId="20" fillId="0" borderId="0" xfId="0" applyFont="1"/>
    <xf numFmtId="4" fontId="17" fillId="0" borderId="4" xfId="0" applyNumberFormat="1" applyFont="1" applyBorder="1" applyAlignment="1">
      <alignment horizontal="right"/>
    </xf>
    <xf numFmtId="43" fontId="19" fillId="0" borderId="4" xfId="1" applyFont="1" applyBorder="1" applyAlignment="1">
      <alignment horizontal="right"/>
    </xf>
    <xf numFmtId="0" fontId="16" fillId="0" borderId="0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187" fontId="2" fillId="0" borderId="13" xfId="1" applyNumberFormat="1" applyFont="1" applyBorder="1"/>
    <xf numFmtId="0" fontId="2" fillId="0" borderId="12" xfId="0" applyFont="1" applyBorder="1" applyAlignment="1">
      <alignment horizontal="center"/>
    </xf>
    <xf numFmtId="187" fontId="2" fillId="0" borderId="12" xfId="1" applyNumberFormat="1" applyFont="1" applyBorder="1"/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187" fontId="2" fillId="0" borderId="13" xfId="1" applyNumberFormat="1" applyFont="1" applyBorder="1" applyAlignment="1">
      <alignment horizontal="center"/>
    </xf>
    <xf numFmtId="187" fontId="2" fillId="2" borderId="5" xfId="1" applyNumberFormat="1" applyFont="1" applyFill="1" applyBorder="1" applyAlignment="1"/>
    <xf numFmtId="43" fontId="2" fillId="0" borderId="13" xfId="1" applyFont="1" applyBorder="1" applyAlignment="1">
      <alignment horizontal="center"/>
    </xf>
    <xf numFmtId="43" fontId="2" fillId="2" borderId="16" xfId="1" applyNumberFormat="1" applyFont="1" applyFill="1" applyBorder="1"/>
    <xf numFmtId="0" fontId="3" fillId="0" borderId="2" xfId="0" applyFont="1" applyFill="1" applyBorder="1" applyAlignment="1">
      <alignment horizontal="center"/>
    </xf>
    <xf numFmtId="187" fontId="2" fillId="0" borderId="2" xfId="1" applyNumberFormat="1" applyFont="1" applyFill="1" applyBorder="1"/>
    <xf numFmtId="43" fontId="2" fillId="0" borderId="2" xfId="1" applyFont="1" applyFill="1" applyBorder="1"/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7" fontId="2" fillId="0" borderId="0" xfId="1" applyNumberFormat="1" applyFont="1" applyFill="1" applyBorder="1"/>
    <xf numFmtId="43" fontId="2" fillId="0" borderId="0" xfId="1" applyFont="1" applyFill="1" applyBorder="1"/>
    <xf numFmtId="0" fontId="2" fillId="0" borderId="0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187" fontId="2" fillId="0" borderId="14" xfId="1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center"/>
    </xf>
    <xf numFmtId="187" fontId="2" fillId="0" borderId="29" xfId="1" applyNumberFormat="1" applyFont="1" applyBorder="1"/>
    <xf numFmtId="43" fontId="2" fillId="0" borderId="29" xfId="1" applyFont="1" applyBorder="1"/>
    <xf numFmtId="187" fontId="2" fillId="0" borderId="29" xfId="1" applyNumberFormat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187" fontId="2" fillId="0" borderId="12" xfId="1" applyNumberFormat="1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vertical="top" wrapText="1"/>
    </xf>
    <xf numFmtId="0" fontId="7" fillId="0" borderId="0" xfId="2" applyFont="1" applyFill="1" applyBorder="1" applyAlignment="1">
      <alignment horizontal="center"/>
    </xf>
    <xf numFmtId="0" fontId="20" fillId="0" borderId="12" xfId="0" applyFont="1" applyBorder="1"/>
    <xf numFmtId="187" fontId="2" fillId="2" borderId="16" xfId="1" applyNumberFormat="1" applyFont="1" applyFill="1" applyBorder="1" applyAlignment="1"/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3" applyNumberFormat="1" applyFont="1" applyFill="1" applyBorder="1" applyAlignment="1">
      <alignment vertical="center" wrapText="1" readingOrder="1"/>
    </xf>
    <xf numFmtId="43" fontId="3" fillId="0" borderId="5" xfId="1" applyFont="1" applyBorder="1"/>
    <xf numFmtId="0" fontId="3" fillId="2" borderId="5" xfId="0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12" xfId="1" applyNumberFormat="1" applyFont="1" applyBorder="1"/>
    <xf numFmtId="0" fontId="2" fillId="0" borderId="14" xfId="0" applyFont="1" applyBorder="1" applyAlignment="1">
      <alignment horizontal="left"/>
    </xf>
    <xf numFmtId="43" fontId="2" fillId="0" borderId="14" xfId="1" applyNumberFormat="1" applyFont="1" applyBorder="1"/>
    <xf numFmtId="0" fontId="2" fillId="0" borderId="29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43" fontId="2" fillId="0" borderId="29" xfId="1" applyNumberFormat="1" applyFont="1" applyBorder="1"/>
    <xf numFmtId="0" fontId="14" fillId="0" borderId="20" xfId="0" applyFont="1" applyBorder="1"/>
    <xf numFmtId="0" fontId="20" fillId="0" borderId="20" xfId="0" applyFont="1" applyBorder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43" fontId="3" fillId="2" borderId="5" xfId="1" applyNumberFormat="1" applyFont="1" applyFill="1" applyBorder="1"/>
    <xf numFmtId="0" fontId="22" fillId="0" borderId="29" xfId="0" applyFont="1" applyBorder="1" applyAlignment="1">
      <alignment horizontal="left"/>
    </xf>
    <xf numFmtId="0" fontId="2" fillId="0" borderId="29" xfId="0" applyFont="1" applyBorder="1" applyAlignment="1"/>
    <xf numFmtId="0" fontId="14" fillId="0" borderId="29" xfId="0" applyFont="1" applyBorder="1" applyAlignment="1">
      <alignment horizontal="center"/>
    </xf>
    <xf numFmtId="43" fontId="2" fillId="0" borderId="29" xfId="1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2" fillId="0" borderId="18" xfId="1" applyFont="1" applyBorder="1" applyAlignment="1">
      <alignment horizontal="center" vertical="center"/>
    </xf>
    <xf numFmtId="43" fontId="2" fillId="0" borderId="5" xfId="1" applyFont="1" applyBorder="1" applyAlignment="1">
      <alignment horizontal="center"/>
    </xf>
    <xf numFmtId="43" fontId="2" fillId="0" borderId="18" xfId="1" applyNumberFormat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189" fontId="6" fillId="0" borderId="2" xfId="1" applyNumberFormat="1" applyFont="1" applyBorder="1" applyAlignment="1">
      <alignment horizontal="right" vertical="center"/>
    </xf>
    <xf numFmtId="189" fontId="6" fillId="0" borderId="0" xfId="1" applyNumberFormat="1" applyFont="1" applyBorder="1" applyAlignment="1">
      <alignment horizontal="right" vertical="center"/>
    </xf>
    <xf numFmtId="189" fontId="6" fillId="0" borderId="1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0" applyNumberFormat="1" applyFont="1" applyFill="1" applyBorder="1" applyAlignment="1">
      <alignment horizontal="center" vertical="center"/>
    </xf>
    <xf numFmtId="43" fontId="2" fillId="0" borderId="0" xfId="1" applyFont="1" applyAlignment="1">
      <alignment horizontal="left"/>
    </xf>
    <xf numFmtId="189" fontId="6" fillId="0" borderId="13" xfId="1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12" fontId="2" fillId="0" borderId="21" xfId="0" applyNumberFormat="1" applyFont="1" applyBorder="1"/>
    <xf numFmtId="43" fontId="2" fillId="0" borderId="21" xfId="0" applyNumberFormat="1" applyFont="1" applyBorder="1"/>
    <xf numFmtId="0" fontId="14" fillId="0" borderId="12" xfId="0" applyFont="1" applyBorder="1" applyAlignment="1">
      <alignment horizontal="center"/>
    </xf>
    <xf numFmtId="190" fontId="23" fillId="0" borderId="13" xfId="2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43" fontId="14" fillId="0" borderId="12" xfId="1" applyFont="1" applyBorder="1"/>
    <xf numFmtId="43" fontId="14" fillId="0" borderId="12" xfId="1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43" fontId="14" fillId="0" borderId="13" xfId="1" applyFont="1" applyBorder="1" applyAlignment="1">
      <alignment horizontal="center"/>
    </xf>
    <xf numFmtId="43" fontId="23" fillId="0" borderId="13" xfId="1" applyFont="1" applyBorder="1"/>
    <xf numFmtId="43" fontId="14" fillId="0" borderId="13" xfId="1" applyFont="1" applyBorder="1" applyAlignment="1">
      <alignment horizontal="right"/>
    </xf>
    <xf numFmtId="190" fontId="23" fillId="0" borderId="29" xfId="2" applyNumberFormat="1" applyFont="1" applyBorder="1" applyAlignment="1">
      <alignment horizontal="center"/>
    </xf>
    <xf numFmtId="43" fontId="14" fillId="0" borderId="29" xfId="1" applyFont="1" applyBorder="1"/>
    <xf numFmtId="43" fontId="14" fillId="0" borderId="29" xfId="1" applyFont="1" applyBorder="1" applyAlignment="1">
      <alignment horizontal="center"/>
    </xf>
    <xf numFmtId="43" fontId="23" fillId="0" borderId="29" xfId="1" applyFont="1" applyBorder="1"/>
    <xf numFmtId="43" fontId="14" fillId="0" borderId="29" xfId="1" applyFont="1" applyBorder="1" applyAlignment="1">
      <alignment horizontal="right"/>
    </xf>
    <xf numFmtId="43" fontId="2" fillId="0" borderId="29" xfId="0" applyNumberFormat="1" applyFont="1" applyBorder="1"/>
    <xf numFmtId="43" fontId="13" fillId="0" borderId="16" xfId="0" applyNumberFormat="1" applyFont="1" applyBorder="1"/>
    <xf numFmtId="43" fontId="2" fillId="0" borderId="0" xfId="1" applyFont="1" applyAlignment="1"/>
    <xf numFmtId="0" fontId="2" fillId="0" borderId="0" xfId="0" applyFont="1" applyBorder="1" applyAlignment="1">
      <alignment vertical="center"/>
    </xf>
    <xf numFmtId="43" fontId="2" fillId="0" borderId="13" xfId="1" applyFont="1" applyBorder="1" applyAlignment="1">
      <alignment horizontal="left"/>
    </xf>
    <xf numFmtId="0" fontId="21" fillId="0" borderId="6" xfId="0" applyFont="1" applyBorder="1"/>
    <xf numFmtId="0" fontId="21" fillId="0" borderId="7" xfId="0" applyFont="1" applyBorder="1"/>
    <xf numFmtId="49" fontId="21" fillId="0" borderId="5" xfId="1" applyNumberFormat="1" applyFont="1" applyBorder="1" applyAlignment="1">
      <alignment horizontal="center" vertical="center"/>
    </xf>
    <xf numFmtId="0" fontId="21" fillId="0" borderId="12" xfId="0" applyFont="1" applyBorder="1"/>
    <xf numFmtId="49" fontId="21" fillId="0" borderId="15" xfId="1" applyNumberFormat="1" applyFont="1" applyBorder="1" applyAlignment="1">
      <alignment horizontal="center" vertical="center"/>
    </xf>
    <xf numFmtId="0" fontId="21" fillId="0" borderId="10" xfId="0" applyFont="1" applyBorder="1"/>
    <xf numFmtId="0" fontId="20" fillId="0" borderId="11" xfId="0" applyFont="1" applyBorder="1"/>
    <xf numFmtId="43" fontId="20" fillId="0" borderId="12" xfId="1" applyFont="1" applyBorder="1"/>
    <xf numFmtId="43" fontId="20" fillId="0" borderId="7" xfId="1" applyFont="1" applyBorder="1"/>
    <xf numFmtId="0" fontId="20" fillId="0" borderId="13" xfId="0" applyFont="1" applyBorder="1"/>
    <xf numFmtId="0" fontId="20" fillId="0" borderId="10" xfId="0" applyFont="1" applyBorder="1"/>
    <xf numFmtId="43" fontId="20" fillId="0" borderId="13" xfId="1" applyFont="1" applyBorder="1"/>
    <xf numFmtId="43" fontId="20" fillId="0" borderId="11" xfId="1" applyFont="1" applyBorder="1"/>
    <xf numFmtId="43" fontId="20" fillId="0" borderId="14" xfId="1" applyFont="1" applyBorder="1"/>
    <xf numFmtId="43" fontId="20" fillId="0" borderId="9" xfId="1" applyFont="1" applyBorder="1"/>
    <xf numFmtId="0" fontId="20" fillId="0" borderId="8" xfId="0" applyFont="1" applyBorder="1"/>
    <xf numFmtId="0" fontId="21" fillId="0" borderId="9" xfId="0" applyFont="1" applyBorder="1" applyAlignment="1">
      <alignment horizontal="center"/>
    </xf>
    <xf numFmtId="43" fontId="20" fillId="0" borderId="16" xfId="1" applyFont="1" applyBorder="1"/>
    <xf numFmtId="0" fontId="20" fillId="0" borderId="14" xfId="0" applyFont="1" applyBorder="1"/>
    <xf numFmtId="0" fontId="23" fillId="0" borderId="0" xfId="0" applyFont="1"/>
    <xf numFmtId="43" fontId="24" fillId="0" borderId="29" xfId="1" applyFont="1" applyBorder="1" applyAlignment="1">
      <alignment horizontal="right"/>
    </xf>
    <xf numFmtId="43" fontId="24" fillId="0" borderId="29" xfId="1" applyFont="1" applyBorder="1"/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6" fillId="0" borderId="12" xfId="0" applyFont="1" applyBorder="1"/>
    <xf numFmtId="49" fontId="6" fillId="0" borderId="12" xfId="0" applyNumberFormat="1" applyFont="1" applyBorder="1" applyAlignment="1">
      <alignment horizontal="center"/>
    </xf>
    <xf numFmtId="187" fontId="6" fillId="0" borderId="12" xfId="1" applyNumberFormat="1" applyFont="1" applyBorder="1" applyAlignment="1">
      <alignment horizontal="right"/>
    </xf>
    <xf numFmtId="187" fontId="6" fillId="0" borderId="12" xfId="1" applyNumberFormat="1" applyFont="1" applyBorder="1"/>
    <xf numFmtId="0" fontId="6" fillId="0" borderId="13" xfId="0" applyFont="1" applyBorder="1"/>
    <xf numFmtId="49" fontId="6" fillId="0" borderId="13" xfId="0" applyNumberFormat="1" applyFont="1" applyBorder="1" applyAlignment="1">
      <alignment horizontal="center"/>
    </xf>
    <xf numFmtId="187" fontId="6" fillId="0" borderId="13" xfId="1" applyNumberFormat="1" applyFont="1" applyBorder="1" applyAlignment="1">
      <alignment horizontal="center"/>
    </xf>
    <xf numFmtId="187" fontId="6" fillId="0" borderId="13" xfId="1" applyNumberFormat="1" applyFont="1" applyBorder="1"/>
    <xf numFmtId="187" fontId="6" fillId="0" borderId="13" xfId="1" applyNumberFormat="1" applyFont="1" applyBorder="1" applyAlignment="1">
      <alignment horizontal="right"/>
    </xf>
    <xf numFmtId="187" fontId="11" fillId="0" borderId="13" xfId="1" applyNumberFormat="1" applyFont="1" applyBorder="1"/>
    <xf numFmtId="49" fontId="11" fillId="0" borderId="13" xfId="0" applyNumberFormat="1" applyFont="1" applyBorder="1" applyAlignment="1">
      <alignment horizontal="center"/>
    </xf>
    <xf numFmtId="0" fontId="6" fillId="0" borderId="14" xfId="0" applyFont="1" applyBorder="1"/>
    <xf numFmtId="0" fontId="6" fillId="0" borderId="14" xfId="0" applyFont="1" applyBorder="1" applyAlignment="1">
      <alignment horizontal="center"/>
    </xf>
    <xf numFmtId="187" fontId="6" fillId="0" borderId="14" xfId="1" applyNumberFormat="1" applyFont="1" applyBorder="1"/>
    <xf numFmtId="49" fontId="6" fillId="0" borderId="14" xfId="0" applyNumberFormat="1" applyFont="1" applyBorder="1" applyAlignment="1">
      <alignment horizontal="center"/>
    </xf>
    <xf numFmtId="187" fontId="6" fillId="0" borderId="14" xfId="1" applyNumberFormat="1" applyFont="1" applyBorder="1" applyAlignment="1">
      <alignment horizontal="right"/>
    </xf>
    <xf numFmtId="0" fontId="7" fillId="0" borderId="25" xfId="0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187" fontId="7" fillId="0" borderId="23" xfId="1" applyNumberFormat="1" applyFont="1" applyBorder="1"/>
    <xf numFmtId="49" fontId="7" fillId="0" borderId="16" xfId="0" applyNumberFormat="1" applyFont="1" applyBorder="1" applyAlignment="1">
      <alignment horizontal="center"/>
    </xf>
    <xf numFmtId="187" fontId="7" fillId="0" borderId="3" xfId="1" applyNumberFormat="1" applyFont="1" applyBorder="1"/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187" fontId="7" fillId="0" borderId="0" xfId="1" applyNumberFormat="1" applyFont="1" applyBorder="1"/>
    <xf numFmtId="49" fontId="7" fillId="0" borderId="0" xfId="0" applyNumberFormat="1" applyFont="1" applyBorder="1" applyAlignment="1">
      <alignment horizontal="center"/>
    </xf>
    <xf numFmtId="187" fontId="6" fillId="0" borderId="0" xfId="1" applyNumberFormat="1" applyFont="1" applyAlignment="1">
      <alignment horizontal="left"/>
    </xf>
    <xf numFmtId="187" fontId="6" fillId="0" borderId="0" xfId="1" applyNumberFormat="1" applyFont="1" applyAlignment="1">
      <alignment horizontal="center"/>
    </xf>
    <xf numFmtId="0" fontId="6" fillId="0" borderId="0" xfId="0" applyFont="1" applyAlignment="1"/>
    <xf numFmtId="0" fontId="27" fillId="0" borderId="0" xfId="0" applyFont="1" applyBorder="1" applyAlignment="1">
      <alignment horizontal="center" vertical="center"/>
    </xf>
    <xf numFmtId="0" fontId="27" fillId="0" borderId="0" xfId="0" applyFont="1"/>
    <xf numFmtId="0" fontId="27" fillId="0" borderId="12" xfId="0" applyFont="1" applyBorder="1"/>
    <xf numFmtId="0" fontId="27" fillId="0" borderId="12" xfId="0" applyFont="1" applyBorder="1" applyAlignment="1">
      <alignment horizontal="center"/>
    </xf>
    <xf numFmtId="0" fontId="26" fillId="0" borderId="0" xfId="0" applyFont="1"/>
    <xf numFmtId="187" fontId="26" fillId="0" borderId="13" xfId="1" applyNumberFormat="1" applyFont="1" applyBorder="1"/>
    <xf numFmtId="0" fontId="26" fillId="0" borderId="13" xfId="0" applyFont="1" applyBorder="1" applyAlignment="1">
      <alignment horizontal="center"/>
    </xf>
    <xf numFmtId="191" fontId="26" fillId="0" borderId="13" xfId="0" applyNumberFormat="1" applyFont="1" applyBorder="1" applyAlignment="1">
      <alignment horizontal="right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/>
    </xf>
    <xf numFmtId="191" fontId="26" fillId="0" borderId="13" xfId="1" applyNumberFormat="1" applyFont="1" applyBorder="1" applyAlignment="1">
      <alignment horizontal="right" vertical="center"/>
    </xf>
    <xf numFmtId="187" fontId="26" fillId="0" borderId="13" xfId="1" applyNumberFormat="1" applyFont="1" applyBorder="1" applyAlignment="1">
      <alignment horizontal="right"/>
    </xf>
    <xf numFmtId="187" fontId="27" fillId="0" borderId="5" xfId="1" applyNumberFormat="1" applyFont="1" applyBorder="1"/>
    <xf numFmtId="0" fontId="27" fillId="0" borderId="5" xfId="0" applyFont="1" applyBorder="1" applyAlignment="1">
      <alignment horizontal="center"/>
    </xf>
    <xf numFmtId="187" fontId="27" fillId="0" borderId="25" xfId="1" applyNumberFormat="1" applyFont="1" applyBorder="1"/>
    <xf numFmtId="49" fontId="27" fillId="0" borderId="5" xfId="0" applyNumberFormat="1" applyFont="1" applyBorder="1" applyAlignment="1">
      <alignment horizontal="center"/>
    </xf>
    <xf numFmtId="187" fontId="26" fillId="0" borderId="5" xfId="1" applyNumberFormat="1" applyFont="1" applyBorder="1" applyAlignment="1">
      <alignment vertical="center"/>
    </xf>
    <xf numFmtId="49" fontId="26" fillId="0" borderId="5" xfId="0" applyNumberFormat="1" applyFont="1" applyBorder="1" applyAlignment="1">
      <alignment horizontal="center" vertical="center"/>
    </xf>
    <xf numFmtId="0" fontId="26" fillId="0" borderId="10" xfId="0" applyFont="1" applyBorder="1"/>
    <xf numFmtId="187" fontId="27" fillId="0" borderId="5" xfId="1" applyNumberFormat="1" applyFont="1" applyBorder="1" applyAlignment="1">
      <alignment vertical="center"/>
    </xf>
    <xf numFmtId="49" fontId="27" fillId="0" borderId="5" xfId="0" applyNumberFormat="1" applyFont="1" applyBorder="1" applyAlignment="1">
      <alignment horizontal="center" vertical="center"/>
    </xf>
    <xf numFmtId="0" fontId="27" fillId="0" borderId="10" xfId="0" applyFont="1" applyBorder="1"/>
    <xf numFmtId="0" fontId="25" fillId="0" borderId="0" xfId="0" applyFont="1"/>
    <xf numFmtId="187" fontId="25" fillId="0" borderId="2" xfId="1" applyNumberFormat="1" applyFont="1" applyBorder="1"/>
    <xf numFmtId="49" fontId="25" fillId="0" borderId="2" xfId="0" applyNumberFormat="1" applyFont="1" applyBorder="1" applyAlignment="1">
      <alignment horizontal="center"/>
    </xf>
    <xf numFmtId="0" fontId="25" fillId="0" borderId="0" xfId="0" applyFont="1" applyBorder="1"/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87" fontId="26" fillId="0" borderId="13" xfId="1" applyNumberFormat="1" applyFont="1" applyBorder="1" applyAlignment="1">
      <alignment vertical="center"/>
    </xf>
    <xf numFmtId="187" fontId="26" fillId="0" borderId="13" xfId="1" applyNumberFormat="1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43" fontId="23" fillId="0" borderId="0" xfId="1" applyFont="1"/>
    <xf numFmtId="187" fontId="26" fillId="0" borderId="13" xfId="1" applyNumberFormat="1" applyFont="1" applyBorder="1" applyAlignment="1">
      <alignment horizontal="right" vertical="center"/>
    </xf>
    <xf numFmtId="0" fontId="26" fillId="0" borderId="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6" fillId="0" borderId="0" xfId="0" applyFont="1" applyBorder="1"/>
    <xf numFmtId="0" fontId="28" fillId="0" borderId="0" xfId="0" applyFont="1"/>
    <xf numFmtId="0" fontId="27" fillId="0" borderId="0" xfId="0" applyFont="1" applyBorder="1"/>
    <xf numFmtId="0" fontId="28" fillId="0" borderId="0" xfId="0" applyFont="1" applyAlignment="1">
      <alignment horizontal="center"/>
    </xf>
    <xf numFmtId="187" fontId="27" fillId="0" borderId="16" xfId="1" applyNumberFormat="1" applyFont="1" applyBorder="1" applyAlignment="1">
      <alignment horizontal="right" vertical="center"/>
    </xf>
    <xf numFmtId="0" fontId="27" fillId="0" borderId="16" xfId="0" applyFont="1" applyBorder="1" applyAlignment="1">
      <alignment horizontal="center" vertical="center"/>
    </xf>
    <xf numFmtId="43" fontId="2" fillId="0" borderId="11" xfId="1" applyFont="1" applyBorder="1"/>
    <xf numFmtId="43" fontId="29" fillId="0" borderId="0" xfId="1" applyFont="1"/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/>
    </xf>
    <xf numFmtId="43" fontId="3" fillId="2" borderId="5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6" fillId="0" borderId="0" xfId="3" applyNumberFormat="1" applyFont="1" applyFill="1" applyBorder="1" applyAlignment="1">
      <alignment wrapText="1" readingOrder="1"/>
    </xf>
    <xf numFmtId="0" fontId="6" fillId="0" borderId="0" xfId="3" applyNumberFormat="1" applyFont="1" applyFill="1" applyBorder="1" applyAlignment="1">
      <alignment vertical="top" wrapText="1"/>
    </xf>
    <xf numFmtId="0" fontId="7" fillId="0" borderId="0" xfId="3" applyNumberFormat="1" applyFont="1" applyFill="1" applyBorder="1" applyAlignment="1">
      <alignment horizontal="center" vertical="center" wrapText="1" readingOrder="1"/>
    </xf>
    <xf numFmtId="0" fontId="7" fillId="0" borderId="0" xfId="2" applyFont="1" applyFill="1" applyBorder="1" applyAlignment="1">
      <alignment horizontal="center"/>
    </xf>
    <xf numFmtId="0" fontId="7" fillId="0" borderId="0" xfId="3" applyNumberFormat="1" applyFont="1" applyFill="1" applyBorder="1" applyAlignment="1">
      <alignment horizontal="left" vertical="center" wrapText="1" readingOrder="1"/>
    </xf>
    <xf numFmtId="0" fontId="5" fillId="0" borderId="0" xfId="3" applyNumberFormat="1" applyFont="1" applyFill="1" applyBorder="1" applyAlignment="1">
      <alignment horizontal="left" vertical="center" wrapText="1" readingOrder="1"/>
    </xf>
    <xf numFmtId="0" fontId="5" fillId="0" borderId="0" xfId="3" applyNumberFormat="1" applyFont="1" applyFill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3" fillId="2" borderId="5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5" xfId="0" applyFont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43" fontId="14" fillId="0" borderId="0" xfId="1" applyFont="1" applyAlignment="1">
      <alignment horizontal="center"/>
    </xf>
    <xf numFmtId="43" fontId="14" fillId="0" borderId="0" xfId="1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">
    <cellStyle name="Normal" xfId="3"/>
    <cellStyle name="เครื่องหมาย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17318</xdr:colOff>
      <xdr:row>26</xdr:row>
      <xdr:rowOff>121227</xdr:rowOff>
    </xdr:from>
    <xdr:to>
      <xdr:col>4</xdr:col>
      <xdr:colOff>112568</xdr:colOff>
      <xdr:row>27</xdr:row>
      <xdr:rowOff>225136</xdr:rowOff>
    </xdr:to>
    <xdr:sp macro="" textlink="">
      <xdr:nvSpPr>
        <xdr:cNvPr id="2" name="วงเล็บปีกกาขวา 1"/>
        <xdr:cNvSpPr/>
      </xdr:nvSpPr>
      <xdr:spPr>
        <a:xfrm>
          <a:off x="6360968" y="2483427"/>
          <a:ext cx="95250" cy="408709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66675</xdr:rowOff>
    </xdr:from>
    <xdr:to>
      <xdr:col>11</xdr:col>
      <xdr:colOff>180975</xdr:colOff>
      <xdr:row>5</xdr:row>
      <xdr:rowOff>47625</xdr:rowOff>
    </xdr:to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6BC00440-34C1-4319-A04A-8DCA344EC792}"/>
            </a:ext>
          </a:extLst>
        </xdr:cNvPr>
        <xdr:cNvSpPr txBox="1"/>
      </xdr:nvSpPr>
      <xdr:spPr>
        <a:xfrm>
          <a:off x="7162800" y="66675"/>
          <a:ext cx="359092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6000">
              <a:solidFill>
                <a:srgbClr val="FF0000"/>
              </a:solidFill>
            </a:rPr>
            <a:t>ทำเพิ่มให้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0</xdr:row>
      <xdr:rowOff>76200</xdr:rowOff>
    </xdr:from>
    <xdr:to>
      <xdr:col>11</xdr:col>
      <xdr:colOff>219075</xdr:colOff>
      <xdr:row>5</xdr:row>
      <xdr:rowOff>57150</xdr:rowOff>
    </xdr:to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9DE71083-960B-461B-A852-09CF20ADA784}"/>
            </a:ext>
          </a:extLst>
        </xdr:cNvPr>
        <xdr:cNvSpPr txBox="1"/>
      </xdr:nvSpPr>
      <xdr:spPr>
        <a:xfrm>
          <a:off x="7200900" y="76200"/>
          <a:ext cx="3590925" cy="1457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6000">
              <a:solidFill>
                <a:srgbClr val="FF0000"/>
              </a:solidFill>
            </a:rPr>
            <a:t>ทำเพิ่มให้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topLeftCell="A43" zoomScaleSheetLayoutView="100" workbookViewId="0">
      <selection activeCell="N55" sqref="N55"/>
    </sheetView>
  </sheetViews>
  <sheetFormatPr defaultRowHeight="24"/>
  <cols>
    <col min="1" max="1" width="4.5" style="1" customWidth="1"/>
    <col min="2" max="2" width="4" style="1" customWidth="1"/>
    <col min="3" max="3" width="26.75" style="1" bestFit="1" customWidth="1"/>
    <col min="4" max="4" width="5.5" style="1" customWidth="1"/>
    <col min="5" max="5" width="9" style="3"/>
    <col min="6" max="6" width="3.125" style="1" customWidth="1"/>
    <col min="7" max="7" width="15.625" style="4" customWidth="1"/>
    <col min="8" max="8" width="3.125" style="5" customWidth="1"/>
    <col min="9" max="9" width="15.625" style="4" customWidth="1"/>
    <col min="10" max="16384" width="9" style="1"/>
  </cols>
  <sheetData>
    <row r="1" spans="1:9">
      <c r="A1" s="430" t="s">
        <v>327</v>
      </c>
      <c r="B1" s="430"/>
      <c r="C1" s="430"/>
      <c r="D1" s="430"/>
      <c r="E1" s="430"/>
      <c r="F1" s="430"/>
      <c r="G1" s="430"/>
      <c r="H1" s="430"/>
      <c r="I1" s="430"/>
    </row>
    <row r="2" spans="1:9">
      <c r="A2" s="430" t="s">
        <v>0</v>
      </c>
      <c r="B2" s="430"/>
      <c r="C2" s="430"/>
      <c r="D2" s="430"/>
      <c r="E2" s="430"/>
      <c r="F2" s="430"/>
      <c r="G2" s="430"/>
      <c r="H2" s="430"/>
      <c r="I2" s="430"/>
    </row>
    <row r="3" spans="1:9">
      <c r="A3" s="430" t="s">
        <v>1</v>
      </c>
      <c r="B3" s="430"/>
      <c r="C3" s="430"/>
      <c r="D3" s="430"/>
      <c r="E3" s="430"/>
      <c r="F3" s="430"/>
      <c r="G3" s="430"/>
      <c r="H3" s="430"/>
      <c r="I3" s="430"/>
    </row>
    <row r="4" spans="1:9">
      <c r="A4" s="2"/>
      <c r="B4" s="2"/>
      <c r="C4" s="2"/>
      <c r="D4" s="2"/>
      <c r="E4" s="11" t="s">
        <v>23</v>
      </c>
      <c r="F4" s="2"/>
      <c r="G4" s="16" t="s">
        <v>96</v>
      </c>
      <c r="H4" s="17"/>
      <c r="I4" s="16" t="s">
        <v>265</v>
      </c>
    </row>
    <row r="5" spans="1:9" ht="24.75" thickBot="1">
      <c r="A5" s="2" t="s">
        <v>2</v>
      </c>
      <c r="B5" s="2"/>
      <c r="E5" s="3">
        <v>2</v>
      </c>
      <c r="G5" s="13">
        <f>เหตุ2!C28</f>
        <v>34124078</v>
      </c>
      <c r="H5" s="9"/>
      <c r="I5" s="13">
        <f>เหตุ2!D28</f>
        <v>31648778</v>
      </c>
    </row>
    <row r="6" spans="1:9" ht="24.75" thickTop="1">
      <c r="A6" s="2" t="s">
        <v>3</v>
      </c>
      <c r="B6" s="2"/>
    </row>
    <row r="7" spans="1:9">
      <c r="A7" s="2"/>
      <c r="B7" s="2" t="s">
        <v>4</v>
      </c>
    </row>
    <row r="8" spans="1:9">
      <c r="C8" s="201" t="s">
        <v>5</v>
      </c>
      <c r="E8" s="3">
        <v>3</v>
      </c>
      <c r="G8" s="4">
        <f>เหตุ3!E21</f>
        <v>40026986</v>
      </c>
      <c r="I8" s="4">
        <f>เหตุ3!G21</f>
        <v>30408977.34</v>
      </c>
    </row>
    <row r="9" spans="1:9">
      <c r="C9" s="201" t="s">
        <v>6</v>
      </c>
      <c r="E9" s="3">
        <v>4</v>
      </c>
      <c r="G9" s="4">
        <f>เหตุ4!E14</f>
        <v>0</v>
      </c>
      <c r="I9" s="4">
        <f>เหตุ4!G14</f>
        <v>0</v>
      </c>
    </row>
    <row r="10" spans="1:9">
      <c r="C10" s="201" t="s">
        <v>7</v>
      </c>
      <c r="E10" s="3">
        <v>5</v>
      </c>
      <c r="G10" s="4">
        <f>เหตุ5!E11</f>
        <v>0</v>
      </c>
      <c r="I10" s="4">
        <f>เหตุ5!G11</f>
        <v>0</v>
      </c>
    </row>
    <row r="11" spans="1:9">
      <c r="C11" s="201" t="s">
        <v>8</v>
      </c>
      <c r="E11" s="3">
        <v>6</v>
      </c>
      <c r="G11" s="4">
        <f>เหตุ6!D16</f>
        <v>0</v>
      </c>
      <c r="I11" s="4">
        <f>เหตุ6!D26</f>
        <v>4464</v>
      </c>
    </row>
    <row r="12" spans="1:9">
      <c r="C12" s="201" t="s">
        <v>9</v>
      </c>
      <c r="E12" s="3">
        <v>7</v>
      </c>
      <c r="G12" s="4">
        <f>เหตุ7!F12</f>
        <v>0</v>
      </c>
      <c r="I12" s="4">
        <f>เหตุ7!H12</f>
        <v>2924282</v>
      </c>
    </row>
    <row r="13" spans="1:9">
      <c r="C13" s="201" t="s">
        <v>10</v>
      </c>
      <c r="E13" s="3">
        <v>8</v>
      </c>
      <c r="G13" s="4">
        <f>เหตุ8!D44</f>
        <v>236724.22999999998</v>
      </c>
      <c r="I13" s="4">
        <f>เหตุ8!G44</f>
        <v>119813.1</v>
      </c>
    </row>
    <row r="14" spans="1:9">
      <c r="C14" s="201" t="s">
        <v>11</v>
      </c>
      <c r="E14" s="3">
        <v>9</v>
      </c>
      <c r="G14" s="4">
        <v>5400</v>
      </c>
      <c r="I14" s="4">
        <v>700</v>
      </c>
    </row>
    <row r="15" spans="1:9">
      <c r="C15" s="201" t="s">
        <v>12</v>
      </c>
      <c r="E15" s="3">
        <v>10</v>
      </c>
      <c r="G15" s="4">
        <f>เหตุ10!C15</f>
        <v>800000</v>
      </c>
      <c r="I15" s="4">
        <f>เหตุ10!C27</f>
        <v>800000</v>
      </c>
    </row>
    <row r="16" spans="1:9">
      <c r="C16" s="201" t="s">
        <v>13</v>
      </c>
      <c r="E16" s="3">
        <v>11</v>
      </c>
      <c r="G16" s="4">
        <f>เหตุ11!F11</f>
        <v>0</v>
      </c>
      <c r="I16" s="4">
        <f>เหตุ11!H11</f>
        <v>0</v>
      </c>
    </row>
    <row r="17" spans="1:9">
      <c r="C17" s="201" t="s">
        <v>264</v>
      </c>
      <c r="E17" s="3">
        <v>12</v>
      </c>
      <c r="G17" s="4">
        <f>เหตุ12!C11</f>
        <v>0</v>
      </c>
      <c r="I17" s="4">
        <f>เหตุ12!C19</f>
        <v>0</v>
      </c>
    </row>
    <row r="18" spans="1:9">
      <c r="C18" s="201" t="s">
        <v>14</v>
      </c>
      <c r="E18" s="3">
        <v>13</v>
      </c>
      <c r="G18" s="6">
        <f>เหตุ13!F11</f>
        <v>0</v>
      </c>
      <c r="I18" s="6">
        <f>เหตุ13!H11</f>
        <v>0</v>
      </c>
    </row>
    <row r="19" spans="1:9">
      <c r="B19" s="2"/>
      <c r="C19" s="2" t="s">
        <v>15</v>
      </c>
      <c r="G19" s="14">
        <f>SUM(G8:G18)</f>
        <v>41069110.229999997</v>
      </c>
      <c r="H19" s="9"/>
      <c r="I19" s="14">
        <f>SUM(I8:I18)</f>
        <v>34258236.439999998</v>
      </c>
    </row>
    <row r="20" spans="1:9">
      <c r="B20" s="2" t="s">
        <v>16</v>
      </c>
      <c r="C20" s="2"/>
    </row>
    <row r="21" spans="1:9">
      <c r="C21" s="1" t="s">
        <v>17</v>
      </c>
      <c r="E21" s="3">
        <v>2</v>
      </c>
      <c r="G21" s="5">
        <v>0</v>
      </c>
      <c r="I21" s="5">
        <v>0</v>
      </c>
    </row>
    <row r="22" spans="1:9">
      <c r="C22" s="1" t="s">
        <v>18</v>
      </c>
    </row>
    <row r="23" spans="1:9">
      <c r="C23" s="1" t="s">
        <v>19</v>
      </c>
      <c r="E23" s="3">
        <v>14</v>
      </c>
      <c r="G23" s="6">
        <f>เหตุ14!F10</f>
        <v>0</v>
      </c>
      <c r="I23" s="6">
        <f>เหตุ14!H10</f>
        <v>0</v>
      </c>
    </row>
    <row r="24" spans="1:9">
      <c r="A24" s="2"/>
      <c r="B24" s="2"/>
      <c r="C24" s="2" t="s">
        <v>20</v>
      </c>
      <c r="G24" s="15">
        <f>SUM(G21:G23)</f>
        <v>0</v>
      </c>
      <c r="H24" s="9"/>
      <c r="I24" s="15">
        <f>SUM(I21:I23)</f>
        <v>0</v>
      </c>
    </row>
    <row r="25" spans="1:9" ht="24.75" thickBot="1">
      <c r="A25" s="2" t="s">
        <v>21</v>
      </c>
      <c r="B25" s="2"/>
      <c r="C25" s="2"/>
      <c r="G25" s="13">
        <f>SUM(G19,G24)</f>
        <v>41069110.229999997</v>
      </c>
      <c r="H25" s="9"/>
      <c r="I25" s="13">
        <f>SUM(I19,I24)</f>
        <v>34258236.439999998</v>
      </c>
    </row>
    <row r="26" spans="1:9" ht="24.75" thickTop="1"/>
    <row r="27" spans="1:9">
      <c r="A27" s="2" t="s">
        <v>22</v>
      </c>
    </row>
    <row r="28" spans="1:9">
      <c r="A28" s="2"/>
    </row>
    <row r="29" spans="1:9">
      <c r="A29" s="2"/>
    </row>
    <row r="33" spans="1:9">
      <c r="A33" s="430" t="str">
        <f>A1</f>
        <v>องค์การบริหารส่วนตำบลหนองงูเหลือม  อำเภอเฉลิมพระเกียรติ  จังหวัดนครราชสีมา</v>
      </c>
      <c r="B33" s="430"/>
      <c r="C33" s="430"/>
      <c r="D33" s="430"/>
      <c r="E33" s="430"/>
      <c r="F33" s="430"/>
      <c r="G33" s="430"/>
      <c r="H33" s="430"/>
      <c r="I33" s="430"/>
    </row>
    <row r="34" spans="1:9">
      <c r="A34" s="430" t="s">
        <v>0</v>
      </c>
      <c r="B34" s="430"/>
      <c r="C34" s="430"/>
      <c r="D34" s="430"/>
      <c r="E34" s="430"/>
      <c r="F34" s="430"/>
      <c r="G34" s="430"/>
      <c r="H34" s="430"/>
      <c r="I34" s="430"/>
    </row>
    <row r="35" spans="1:9">
      <c r="A35" s="430" t="s">
        <v>1</v>
      </c>
      <c r="B35" s="430"/>
      <c r="C35" s="430"/>
      <c r="D35" s="430"/>
      <c r="E35" s="430"/>
      <c r="F35" s="430"/>
      <c r="G35" s="430"/>
      <c r="H35" s="430"/>
      <c r="I35" s="430"/>
    </row>
    <row r="36" spans="1:9">
      <c r="A36" s="2"/>
      <c r="B36" s="2"/>
      <c r="C36" s="2"/>
      <c r="D36" s="2"/>
      <c r="E36" s="11" t="s">
        <v>23</v>
      </c>
      <c r="F36" s="2"/>
      <c r="G36" s="16" t="s">
        <v>96</v>
      </c>
      <c r="H36" s="17"/>
      <c r="I36" s="16" t="s">
        <v>265</v>
      </c>
    </row>
    <row r="37" spans="1:9" ht="24.75" thickBot="1">
      <c r="A37" s="2" t="s">
        <v>25</v>
      </c>
      <c r="B37" s="2"/>
      <c r="E37" s="3">
        <v>2</v>
      </c>
      <c r="G37" s="13">
        <f>เหตุ2!C28</f>
        <v>34124078</v>
      </c>
      <c r="H37" s="9"/>
      <c r="I37" s="13">
        <f>เหตุ2!D28</f>
        <v>31648778</v>
      </c>
    </row>
    <row r="38" spans="1:9" ht="24.75" thickTop="1">
      <c r="A38" s="2" t="s">
        <v>26</v>
      </c>
      <c r="B38" s="2"/>
    </row>
    <row r="39" spans="1:9">
      <c r="A39" s="2"/>
      <c r="B39" s="2" t="s">
        <v>27</v>
      </c>
    </row>
    <row r="40" spans="1:9">
      <c r="C40" s="201" t="s">
        <v>28</v>
      </c>
      <c r="E40" s="3">
        <v>15</v>
      </c>
      <c r="G40" s="4">
        <f>เหตุ15!G101</f>
        <v>5321474.12</v>
      </c>
      <c r="I40" s="4">
        <f>เหตุ15!G166</f>
        <v>4764069.99</v>
      </c>
    </row>
    <row r="41" spans="1:9">
      <c r="C41" s="201" t="s">
        <v>29</v>
      </c>
      <c r="E41" s="3">
        <v>16</v>
      </c>
      <c r="G41" s="4">
        <f>เหตุ16!F11</f>
        <v>0</v>
      </c>
      <c r="I41" s="4">
        <f>เหตุ16!F19</f>
        <v>0</v>
      </c>
    </row>
    <row r="42" spans="1:9">
      <c r="C42" s="201" t="s">
        <v>30</v>
      </c>
      <c r="I42" s="4">
        <v>4464</v>
      </c>
    </row>
    <row r="43" spans="1:9">
      <c r="C43" s="201" t="s">
        <v>31</v>
      </c>
      <c r="E43" s="3">
        <v>17</v>
      </c>
      <c r="G43" s="4">
        <f>เหตุ17!C22</f>
        <v>2685539.26</v>
      </c>
      <c r="I43" s="4">
        <f>เหตุ17!E22</f>
        <v>2655671.1800000002</v>
      </c>
    </row>
    <row r="44" spans="1:9">
      <c r="C44" s="201" t="s">
        <v>32</v>
      </c>
      <c r="E44" s="3">
        <v>18</v>
      </c>
      <c r="G44" s="6">
        <f>เหตุ18!F11</f>
        <v>0</v>
      </c>
      <c r="I44" s="6">
        <f>เหตุ18!H11</f>
        <v>0</v>
      </c>
    </row>
    <row r="45" spans="1:9">
      <c r="C45" s="2" t="s">
        <v>33</v>
      </c>
      <c r="G45" s="14">
        <f>SUM(G40:G44)</f>
        <v>8007013.3799999999</v>
      </c>
      <c r="H45" s="9"/>
      <c r="I45" s="14">
        <f>SUM(I40:I44)</f>
        <v>7424205.1699999999</v>
      </c>
    </row>
    <row r="46" spans="1:9">
      <c r="B46" s="2" t="s">
        <v>34</v>
      </c>
    </row>
    <row r="47" spans="1:9">
      <c r="C47" s="201" t="s">
        <v>35</v>
      </c>
      <c r="E47" s="3">
        <v>19</v>
      </c>
      <c r="G47" s="4">
        <f>เหตุ19!F11</f>
        <v>0</v>
      </c>
      <c r="I47" s="4">
        <f>เหตุ19!F20</f>
        <v>0</v>
      </c>
    </row>
    <row r="48" spans="1:9">
      <c r="C48" s="201" t="s">
        <v>36</v>
      </c>
      <c r="E48" s="3">
        <v>20</v>
      </c>
      <c r="G48" s="4">
        <f>เหตุ20!F11</f>
        <v>0</v>
      </c>
      <c r="I48" s="4">
        <f>เหตุ20!H11</f>
        <v>0</v>
      </c>
    </row>
    <row r="49" spans="1:9">
      <c r="B49" s="2" t="s">
        <v>37</v>
      </c>
      <c r="G49" s="14">
        <f>SUM(G47:G48)</f>
        <v>0</v>
      </c>
      <c r="H49" s="9"/>
      <c r="I49" s="14">
        <f>SUM(I47:I48)</f>
        <v>0</v>
      </c>
    </row>
    <row r="50" spans="1:9">
      <c r="B50" s="2" t="s">
        <v>263</v>
      </c>
      <c r="G50" s="14">
        <f>SUM(G45+G49)</f>
        <v>8007013.3799999999</v>
      </c>
      <c r="H50" s="9"/>
      <c r="I50" s="14">
        <f>SUM(I45+I49)</f>
        <v>7424205.1699999999</v>
      </c>
    </row>
    <row r="51" spans="1:9">
      <c r="A51" s="2" t="s">
        <v>38</v>
      </c>
    </row>
    <row r="52" spans="1:9">
      <c r="B52" s="201" t="s">
        <v>38</v>
      </c>
      <c r="C52" s="201"/>
      <c r="E52" s="3">
        <v>21</v>
      </c>
      <c r="G52" s="4">
        <f>เหตุ21!E17</f>
        <v>12373387.120000001</v>
      </c>
      <c r="I52" s="4">
        <f>เหตุ21!H17</f>
        <v>7994716.1100000003</v>
      </c>
    </row>
    <row r="53" spans="1:9">
      <c r="B53" s="201" t="s">
        <v>39</v>
      </c>
      <c r="C53" s="201"/>
      <c r="E53" s="3">
        <v>22</v>
      </c>
      <c r="G53" s="6">
        <v>20688709.73</v>
      </c>
      <c r="I53" s="6">
        <v>18839315.16</v>
      </c>
    </row>
    <row r="54" spans="1:9">
      <c r="A54" s="2"/>
      <c r="B54" s="2" t="s">
        <v>40</v>
      </c>
      <c r="G54" s="14">
        <f>SUM(G52:G53)</f>
        <v>33062096.850000001</v>
      </c>
      <c r="H54" s="9"/>
      <c r="I54" s="14">
        <f>SUM(I52:I53)</f>
        <v>26834031.27</v>
      </c>
    </row>
    <row r="55" spans="1:9" ht="24.75" thickBot="1">
      <c r="A55" s="2" t="s">
        <v>41</v>
      </c>
      <c r="G55" s="8">
        <f>SUM(G50,G54)</f>
        <v>41069110.230000004</v>
      </c>
      <c r="H55" s="9"/>
      <c r="I55" s="8">
        <f>SUM(I50,I54)</f>
        <v>34258236.439999998</v>
      </c>
    </row>
    <row r="56" spans="1:9" ht="24.75" thickTop="1"/>
    <row r="57" spans="1:9">
      <c r="A57" s="2" t="s">
        <v>22</v>
      </c>
    </row>
    <row r="60" spans="1:9">
      <c r="A60" s="271"/>
      <c r="B60" s="272"/>
      <c r="C60" s="271"/>
      <c r="D60" s="271"/>
      <c r="G60" s="271"/>
    </row>
    <row r="61" spans="1:9">
      <c r="A61" s="271"/>
      <c r="B61" s="272"/>
      <c r="C61" s="271"/>
      <c r="D61" s="271"/>
      <c r="E61" s="271"/>
      <c r="F61" s="271"/>
      <c r="G61" s="331"/>
      <c r="H61" s="330"/>
      <c r="I61" s="330"/>
    </row>
    <row r="62" spans="1:9">
      <c r="A62" s="271"/>
      <c r="B62" s="271"/>
      <c r="C62" s="271"/>
      <c r="D62" s="271"/>
      <c r="E62" s="271"/>
      <c r="F62" s="271"/>
      <c r="G62" s="331"/>
      <c r="H62" s="330"/>
      <c r="I62" s="330"/>
    </row>
    <row r="63" spans="1:9">
      <c r="A63" s="271"/>
      <c r="C63" s="331"/>
      <c r="D63" s="271"/>
      <c r="G63" s="201"/>
    </row>
    <row r="64" spans="1:9">
      <c r="A64" s="271"/>
      <c r="C64" s="271"/>
      <c r="D64" s="271"/>
      <c r="F64" s="271"/>
      <c r="G64" s="1"/>
    </row>
  </sheetData>
  <mergeCells count="6">
    <mergeCell ref="A35:I35"/>
    <mergeCell ref="A1:I1"/>
    <mergeCell ref="A2:I2"/>
    <mergeCell ref="A3:I3"/>
    <mergeCell ref="A33:I33"/>
    <mergeCell ref="A34:I34"/>
  </mergeCells>
  <pageMargins left="0.59055118110236227" right="0.19685039370078741" top="0.59055118110236227" bottom="0.19685039370078741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topLeftCell="A4" workbookViewId="0">
      <selection activeCell="J18" sqref="J18"/>
    </sheetView>
  </sheetViews>
  <sheetFormatPr defaultRowHeight="24"/>
  <cols>
    <col min="1" max="1" width="3.625" style="1" customWidth="1"/>
    <col min="2" max="3" width="13.625" style="1" customWidth="1"/>
    <col min="4" max="5" width="15.625" style="1" customWidth="1"/>
    <col min="6" max="6" width="8.625" style="4" customWidth="1"/>
    <col min="7" max="7" width="3.125" style="4" customWidth="1"/>
    <col min="8" max="8" width="12.25" style="4" bestFit="1" customWidth="1"/>
    <col min="9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456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453"/>
    </row>
    <row r="4" spans="1:8" s="29" customFormat="1">
      <c r="A4" s="49"/>
      <c r="B4" s="49"/>
      <c r="C4" s="49"/>
      <c r="D4" s="49"/>
      <c r="E4" s="49"/>
      <c r="F4" s="49"/>
      <c r="G4" s="49"/>
      <c r="H4" s="49"/>
    </row>
    <row r="5" spans="1:8" s="29" customFormat="1">
      <c r="A5" s="30" t="s">
        <v>109</v>
      </c>
      <c r="D5" s="28"/>
      <c r="E5" s="32"/>
      <c r="F5" s="37"/>
      <c r="G5" s="37"/>
      <c r="H5" s="28"/>
    </row>
    <row r="6" spans="1:8" s="29" customFormat="1">
      <c r="A6" s="30"/>
      <c r="D6" s="28"/>
      <c r="E6" s="32"/>
      <c r="F6" s="32" t="s">
        <v>156</v>
      </c>
      <c r="G6" s="32"/>
      <c r="H6" s="38" t="s">
        <v>111</v>
      </c>
    </row>
    <row r="7" spans="1:8">
      <c r="B7" s="135" t="s">
        <v>451</v>
      </c>
      <c r="F7" s="298" t="s">
        <v>328</v>
      </c>
      <c r="H7" s="4">
        <v>45600</v>
      </c>
    </row>
    <row r="8" spans="1:8">
      <c r="B8" s="135" t="s">
        <v>452</v>
      </c>
      <c r="F8" s="298" t="s">
        <v>328</v>
      </c>
      <c r="H8" s="4">
        <v>1923236</v>
      </c>
    </row>
    <row r="9" spans="1:8">
      <c r="B9" s="135" t="s">
        <v>453</v>
      </c>
      <c r="F9" s="298" t="s">
        <v>328</v>
      </c>
      <c r="H9" s="4">
        <v>367030</v>
      </c>
    </row>
    <row r="10" spans="1:8">
      <c r="B10" s="135" t="s">
        <v>454</v>
      </c>
      <c r="F10" s="298" t="s">
        <v>328</v>
      </c>
      <c r="H10" s="4">
        <v>588416</v>
      </c>
    </row>
    <row r="11" spans="1:8">
      <c r="B11" s="297"/>
      <c r="F11" s="302"/>
      <c r="H11" s="6"/>
    </row>
    <row r="12" spans="1:8" ht="24.75" thickBot="1">
      <c r="E12" s="2" t="s">
        <v>82</v>
      </c>
      <c r="F12" s="7">
        <f>SUM(F7:F11)</f>
        <v>0</v>
      </c>
      <c r="H12" s="7">
        <f>SUM(H7:H11)</f>
        <v>2924282</v>
      </c>
    </row>
    <row r="13" spans="1:8" ht="24.75" thickTop="1"/>
    <row r="15" spans="1:8">
      <c r="B15" s="271"/>
      <c r="D15" s="271"/>
      <c r="F15" s="271"/>
    </row>
    <row r="16" spans="1:8">
      <c r="B16" s="271"/>
      <c r="D16" s="271"/>
      <c r="F16" s="271"/>
    </row>
    <row r="17" spans="2:6">
      <c r="B17" s="271"/>
      <c r="C17" s="271"/>
      <c r="D17" s="271"/>
      <c r="E17" s="271"/>
    </row>
    <row r="18" spans="2:6">
      <c r="B18" s="271"/>
      <c r="D18" s="29"/>
      <c r="E18" s="29"/>
    </row>
    <row r="19" spans="2:6">
      <c r="B19" s="271"/>
      <c r="D19" s="29"/>
      <c r="E19" s="29"/>
    </row>
    <row r="20" spans="2:6">
      <c r="E20" s="29"/>
      <c r="F20" s="1"/>
    </row>
  </sheetData>
  <mergeCells count="3">
    <mergeCell ref="A1:H1"/>
    <mergeCell ref="A2:H2"/>
    <mergeCell ref="A3:H3"/>
  </mergeCells>
  <pageMargins left="0.59055118110236227" right="0.19685039370078741" top="0.78740157480314965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topLeftCell="A37" workbookViewId="0">
      <selection activeCell="J51" sqref="J51"/>
    </sheetView>
  </sheetViews>
  <sheetFormatPr defaultRowHeight="24"/>
  <cols>
    <col min="1" max="1" width="25.25" style="1" customWidth="1"/>
    <col min="2" max="2" width="9" style="48"/>
    <col min="3" max="3" width="7.75" style="78" customWidth="1"/>
    <col min="4" max="4" width="12.125" style="4" customWidth="1"/>
    <col min="5" max="5" width="9" style="48"/>
    <col min="6" max="6" width="7.625" style="78" customWidth="1"/>
    <col min="7" max="7" width="13" style="4" customWidth="1"/>
    <col min="8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33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33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34"/>
    </row>
    <row r="4" spans="1:8" s="29" customFormat="1">
      <c r="A4" s="30" t="s">
        <v>112</v>
      </c>
      <c r="B4" s="80"/>
      <c r="C4" s="77"/>
      <c r="D4" s="28"/>
      <c r="E4" s="32"/>
      <c r="F4" s="79"/>
      <c r="G4" s="37"/>
      <c r="H4" s="28"/>
    </row>
    <row r="5" spans="1:8">
      <c r="A5" s="446" t="s">
        <v>113</v>
      </c>
      <c r="B5" s="449">
        <v>2561</v>
      </c>
      <c r="C5" s="449"/>
      <c r="D5" s="449"/>
      <c r="E5" s="449">
        <v>2560</v>
      </c>
      <c r="F5" s="449"/>
      <c r="G5" s="449"/>
    </row>
    <row r="6" spans="1:8" s="74" customFormat="1" ht="48">
      <c r="A6" s="446"/>
      <c r="B6" s="185" t="s">
        <v>114</v>
      </c>
      <c r="C6" s="186" t="s">
        <v>115</v>
      </c>
      <c r="D6" s="121" t="s">
        <v>79</v>
      </c>
      <c r="E6" s="185" t="s">
        <v>114</v>
      </c>
      <c r="F6" s="186" t="s">
        <v>115</v>
      </c>
      <c r="G6" s="121" t="s">
        <v>79</v>
      </c>
    </row>
    <row r="7" spans="1:8">
      <c r="A7" s="39" t="s">
        <v>116</v>
      </c>
      <c r="B7" s="241">
        <v>2555</v>
      </c>
      <c r="C7" s="265">
        <v>1</v>
      </c>
      <c r="D7" s="19">
        <v>875</v>
      </c>
      <c r="E7" s="241">
        <v>2555</v>
      </c>
      <c r="F7" s="242">
        <v>1</v>
      </c>
      <c r="G7" s="19">
        <v>875</v>
      </c>
    </row>
    <row r="8" spans="1:8">
      <c r="A8" s="259"/>
      <c r="B8" s="260">
        <v>2556</v>
      </c>
      <c r="C8" s="263">
        <v>1</v>
      </c>
      <c r="D8" s="262">
        <v>1050</v>
      </c>
      <c r="E8" s="260">
        <v>2556</v>
      </c>
      <c r="F8" s="261">
        <v>1</v>
      </c>
      <c r="G8" s="262">
        <v>1050</v>
      </c>
    </row>
    <row r="9" spans="1:8">
      <c r="A9" s="259"/>
      <c r="B9" s="260">
        <v>2557</v>
      </c>
      <c r="C9" s="263" t="s">
        <v>328</v>
      </c>
      <c r="D9" s="264" t="s">
        <v>328</v>
      </c>
      <c r="E9" s="260">
        <v>2557</v>
      </c>
      <c r="F9" s="263" t="s">
        <v>328</v>
      </c>
      <c r="G9" s="264" t="s">
        <v>328</v>
      </c>
    </row>
    <row r="10" spans="1:8">
      <c r="A10" s="259"/>
      <c r="B10" s="260">
        <v>2558</v>
      </c>
      <c r="C10" s="263" t="s">
        <v>328</v>
      </c>
      <c r="D10" s="264" t="s">
        <v>328</v>
      </c>
      <c r="E10" s="260">
        <v>2558</v>
      </c>
      <c r="F10" s="263" t="s">
        <v>328</v>
      </c>
      <c r="G10" s="264" t="s">
        <v>328</v>
      </c>
    </row>
    <row r="11" spans="1:8">
      <c r="A11" s="259"/>
      <c r="B11" s="260">
        <v>2559</v>
      </c>
      <c r="C11" s="263">
        <v>2</v>
      </c>
      <c r="D11" s="262">
        <v>11755</v>
      </c>
      <c r="E11" s="260">
        <v>2559</v>
      </c>
      <c r="F11" s="261">
        <v>3</v>
      </c>
      <c r="G11" s="262">
        <v>14442.5</v>
      </c>
    </row>
    <row r="12" spans="1:8">
      <c r="A12" s="259"/>
      <c r="B12" s="260">
        <v>2560</v>
      </c>
      <c r="C12" s="263">
        <v>2</v>
      </c>
      <c r="D12" s="262">
        <v>34119</v>
      </c>
      <c r="E12" s="260">
        <v>2560</v>
      </c>
      <c r="F12" s="261">
        <v>6</v>
      </c>
      <c r="G12" s="262">
        <v>46872.800000000003</v>
      </c>
    </row>
    <row r="13" spans="1:8">
      <c r="A13" s="25"/>
      <c r="B13" s="26">
        <v>2561</v>
      </c>
      <c r="C13" s="245">
        <v>9</v>
      </c>
      <c r="D13" s="20">
        <v>112626.65</v>
      </c>
      <c r="E13" s="26">
        <v>2561</v>
      </c>
      <c r="F13" s="245" t="s">
        <v>328</v>
      </c>
      <c r="G13" s="247" t="s">
        <v>328</v>
      </c>
    </row>
    <row r="14" spans="1:8">
      <c r="A14" s="449" t="s">
        <v>82</v>
      </c>
      <c r="B14" s="449"/>
      <c r="C14" s="246">
        <f>SUM(C7:C13)</f>
        <v>15</v>
      </c>
      <c r="D14" s="118">
        <f>SUM(D7:D13)</f>
        <v>160425.65</v>
      </c>
      <c r="E14" s="188"/>
      <c r="F14" s="187">
        <f>SUM(F7:F12)</f>
        <v>11</v>
      </c>
      <c r="G14" s="118">
        <f>SUM(G7:G12)</f>
        <v>63240.3</v>
      </c>
    </row>
    <row r="15" spans="1:8">
      <c r="A15" s="39" t="s">
        <v>117</v>
      </c>
      <c r="B15" s="241">
        <v>2545</v>
      </c>
      <c r="C15" s="242">
        <v>7</v>
      </c>
      <c r="D15" s="19">
        <f>348*94/100</f>
        <v>327.12</v>
      </c>
      <c r="E15" s="241">
        <v>2545</v>
      </c>
      <c r="F15" s="242">
        <v>7</v>
      </c>
      <c r="G15" s="19">
        <v>348</v>
      </c>
    </row>
    <row r="16" spans="1:8">
      <c r="A16" s="259"/>
      <c r="B16" s="260">
        <v>2546</v>
      </c>
      <c r="C16" s="261">
        <v>8</v>
      </c>
      <c r="D16" s="262">
        <f>371*94/100</f>
        <v>348.74</v>
      </c>
      <c r="E16" s="260">
        <v>2546</v>
      </c>
      <c r="F16" s="261">
        <v>8</v>
      </c>
      <c r="G16" s="262">
        <v>371</v>
      </c>
    </row>
    <row r="17" spans="1:7">
      <c r="A17" s="259"/>
      <c r="B17" s="260">
        <v>2547</v>
      </c>
      <c r="C17" s="261">
        <v>16</v>
      </c>
      <c r="D17" s="262">
        <f>673*94/100</f>
        <v>632.62</v>
      </c>
      <c r="E17" s="260">
        <v>2547</v>
      </c>
      <c r="F17" s="261">
        <v>16</v>
      </c>
      <c r="G17" s="262">
        <v>673</v>
      </c>
    </row>
    <row r="18" spans="1:7">
      <c r="A18" s="259"/>
      <c r="B18" s="260">
        <v>2548</v>
      </c>
      <c r="C18" s="261">
        <v>17</v>
      </c>
      <c r="D18" s="262">
        <f>721*94/100</f>
        <v>677.74</v>
      </c>
      <c r="E18" s="260">
        <v>2548</v>
      </c>
      <c r="F18" s="261">
        <v>17</v>
      </c>
      <c r="G18" s="262">
        <v>721</v>
      </c>
    </row>
    <row r="19" spans="1:7">
      <c r="A19" s="259"/>
      <c r="B19" s="260">
        <v>2549</v>
      </c>
      <c r="C19" s="261">
        <v>21</v>
      </c>
      <c r="D19" s="262">
        <f>918*94/100</f>
        <v>862.92</v>
      </c>
      <c r="E19" s="260">
        <v>2549</v>
      </c>
      <c r="F19" s="261">
        <v>21</v>
      </c>
      <c r="G19" s="262">
        <v>918</v>
      </c>
    </row>
    <row r="20" spans="1:7">
      <c r="A20" s="259"/>
      <c r="B20" s="260">
        <v>2550</v>
      </c>
      <c r="C20" s="261">
        <v>29</v>
      </c>
      <c r="D20" s="262">
        <f>1149*94/100</f>
        <v>1080.06</v>
      </c>
      <c r="E20" s="260">
        <v>2550</v>
      </c>
      <c r="F20" s="261">
        <v>29</v>
      </c>
      <c r="G20" s="262">
        <v>1149</v>
      </c>
    </row>
    <row r="21" spans="1:7">
      <c r="A21" s="259"/>
      <c r="B21" s="260">
        <v>2551</v>
      </c>
      <c r="C21" s="261">
        <v>37</v>
      </c>
      <c r="D21" s="262">
        <f>1398*94/100</f>
        <v>1314.12</v>
      </c>
      <c r="E21" s="260">
        <v>2551</v>
      </c>
      <c r="F21" s="261">
        <v>38</v>
      </c>
      <c r="G21" s="262">
        <v>1450</v>
      </c>
    </row>
    <row r="22" spans="1:7">
      <c r="A22" s="259"/>
      <c r="B22" s="260">
        <v>2552</v>
      </c>
      <c r="C22" s="261">
        <v>48</v>
      </c>
      <c r="D22" s="262">
        <f>1807*94/100</f>
        <v>1698.58</v>
      </c>
      <c r="E22" s="260">
        <v>2552</v>
      </c>
      <c r="F22" s="261">
        <v>51</v>
      </c>
      <c r="G22" s="262">
        <v>1945</v>
      </c>
    </row>
    <row r="23" spans="1:7">
      <c r="A23" s="259"/>
      <c r="B23" s="260">
        <v>2553</v>
      </c>
      <c r="C23" s="261">
        <v>4</v>
      </c>
      <c r="D23" s="262">
        <f>59*94/100</f>
        <v>55.46</v>
      </c>
      <c r="E23" s="260">
        <v>2553</v>
      </c>
      <c r="F23" s="261">
        <v>5</v>
      </c>
      <c r="G23" s="262">
        <v>72</v>
      </c>
    </row>
    <row r="24" spans="1:7">
      <c r="A24" s="259"/>
      <c r="B24" s="260">
        <v>2554</v>
      </c>
      <c r="C24" s="261">
        <v>9</v>
      </c>
      <c r="D24" s="262">
        <f>153*94/100</f>
        <v>143.82</v>
      </c>
      <c r="E24" s="260">
        <v>2554</v>
      </c>
      <c r="F24" s="261">
        <v>10</v>
      </c>
      <c r="G24" s="262">
        <v>166</v>
      </c>
    </row>
    <row r="25" spans="1:7">
      <c r="A25" s="259"/>
      <c r="B25" s="260">
        <v>2555</v>
      </c>
      <c r="C25" s="261">
        <v>12</v>
      </c>
      <c r="D25" s="262">
        <f>186*94/100</f>
        <v>174.84</v>
      </c>
      <c r="E25" s="260">
        <v>2555</v>
      </c>
      <c r="F25" s="261">
        <v>14</v>
      </c>
      <c r="G25" s="262">
        <v>218</v>
      </c>
    </row>
    <row r="26" spans="1:7">
      <c r="A26" s="259"/>
      <c r="B26" s="260">
        <v>2556</v>
      </c>
      <c r="C26" s="261">
        <v>26</v>
      </c>
      <c r="D26" s="262">
        <f>1179*94/100</f>
        <v>1108.26</v>
      </c>
      <c r="E26" s="260">
        <v>2556</v>
      </c>
      <c r="F26" s="261">
        <v>28</v>
      </c>
      <c r="G26" s="262">
        <v>1211</v>
      </c>
    </row>
    <row r="27" spans="1:7">
      <c r="A27" s="259"/>
      <c r="B27" s="260">
        <v>2557</v>
      </c>
      <c r="C27" s="261">
        <v>4</v>
      </c>
      <c r="D27" s="262">
        <f>127*94/100</f>
        <v>119.38</v>
      </c>
      <c r="E27" s="260">
        <v>2557</v>
      </c>
      <c r="F27" s="261">
        <v>4</v>
      </c>
      <c r="G27" s="262">
        <v>127</v>
      </c>
    </row>
    <row r="28" spans="1:7">
      <c r="A28" s="259"/>
      <c r="B28" s="260">
        <v>2558</v>
      </c>
      <c r="C28" s="261">
        <v>15</v>
      </c>
      <c r="D28" s="262">
        <f>591*94/100</f>
        <v>555.54</v>
      </c>
      <c r="E28" s="260">
        <v>2558</v>
      </c>
      <c r="F28" s="261">
        <v>18</v>
      </c>
      <c r="G28" s="262">
        <v>628</v>
      </c>
    </row>
    <row r="29" spans="1:7">
      <c r="A29" s="259"/>
      <c r="B29" s="260">
        <v>2559</v>
      </c>
      <c r="C29" s="261">
        <v>24</v>
      </c>
      <c r="D29" s="262">
        <f>719*94/100</f>
        <v>675.86</v>
      </c>
      <c r="E29" s="260">
        <v>2559</v>
      </c>
      <c r="F29" s="261">
        <v>32</v>
      </c>
      <c r="G29" s="262">
        <v>885</v>
      </c>
    </row>
    <row r="30" spans="1:7">
      <c r="A30" s="259"/>
      <c r="B30" s="260">
        <v>2560</v>
      </c>
      <c r="C30" s="261">
        <v>64</v>
      </c>
      <c r="D30" s="262">
        <f>1291*94/100</f>
        <v>1213.54</v>
      </c>
      <c r="E30" s="260">
        <v>2560</v>
      </c>
      <c r="F30" s="261">
        <v>93</v>
      </c>
      <c r="G30" s="262">
        <v>1750</v>
      </c>
    </row>
    <row r="31" spans="1:7">
      <c r="A31" s="25"/>
      <c r="B31" s="26">
        <v>2561</v>
      </c>
      <c r="C31" s="240">
        <v>171</v>
      </c>
      <c r="D31" s="20">
        <f>1767*94/100</f>
        <v>1660.98</v>
      </c>
      <c r="E31" s="26">
        <v>2561</v>
      </c>
      <c r="F31" s="245" t="s">
        <v>328</v>
      </c>
      <c r="G31" s="247" t="s">
        <v>328</v>
      </c>
    </row>
    <row r="32" spans="1:7">
      <c r="A32" s="449" t="s">
        <v>82</v>
      </c>
      <c r="B32" s="449"/>
      <c r="C32" s="187">
        <f>SUM(C15:C31)</f>
        <v>512</v>
      </c>
      <c r="D32" s="118">
        <f>SUM(D15:D31)</f>
        <v>12649.579999999998</v>
      </c>
      <c r="E32" s="188"/>
      <c r="F32" s="187">
        <f>SUM(F15:F31)</f>
        <v>391</v>
      </c>
      <c r="G32" s="118">
        <f>SUM(G15:G31)</f>
        <v>12632</v>
      </c>
    </row>
    <row r="33" spans="1:7">
      <c r="A33" s="253"/>
      <c r="B33" s="253"/>
      <c r="C33" s="254"/>
      <c r="D33" s="255"/>
      <c r="E33" s="256"/>
      <c r="F33" s="254"/>
      <c r="G33" s="255"/>
    </row>
    <row r="34" spans="1:7">
      <c r="A34" s="462" t="s">
        <v>329</v>
      </c>
      <c r="B34" s="462"/>
      <c r="C34" s="462"/>
      <c r="D34" s="462"/>
      <c r="E34" s="462"/>
      <c r="F34" s="462"/>
      <c r="G34" s="462"/>
    </row>
    <row r="35" spans="1:7">
      <c r="A35" s="249"/>
      <c r="B35" s="249"/>
      <c r="C35" s="250"/>
      <c r="D35" s="251"/>
      <c r="E35" s="252"/>
      <c r="F35" s="250"/>
      <c r="G35" s="251"/>
    </row>
    <row r="36" spans="1:7">
      <c r="A36" s="446" t="s">
        <v>113</v>
      </c>
      <c r="B36" s="449">
        <v>2561</v>
      </c>
      <c r="C36" s="449"/>
      <c r="D36" s="449"/>
      <c r="E36" s="449">
        <v>2560</v>
      </c>
      <c r="F36" s="449"/>
      <c r="G36" s="449"/>
    </row>
    <row r="37" spans="1:7" ht="48">
      <c r="A37" s="446"/>
      <c r="B37" s="239" t="s">
        <v>114</v>
      </c>
      <c r="C37" s="186" t="s">
        <v>115</v>
      </c>
      <c r="D37" s="121" t="s">
        <v>79</v>
      </c>
      <c r="E37" s="239" t="s">
        <v>114</v>
      </c>
      <c r="F37" s="186" t="s">
        <v>115</v>
      </c>
      <c r="G37" s="121" t="s">
        <v>79</v>
      </c>
    </row>
    <row r="38" spans="1:7">
      <c r="A38" s="39" t="s">
        <v>118</v>
      </c>
      <c r="B38" s="241">
        <v>2559</v>
      </c>
      <c r="C38" s="242">
        <v>1</v>
      </c>
      <c r="D38" s="19">
        <v>200</v>
      </c>
      <c r="E38" s="241">
        <v>2559</v>
      </c>
      <c r="F38" s="242">
        <v>1</v>
      </c>
      <c r="G38" s="19">
        <v>200</v>
      </c>
    </row>
    <row r="39" spans="1:7">
      <c r="A39" s="259"/>
      <c r="B39" s="260">
        <v>2560</v>
      </c>
      <c r="C39" s="261">
        <v>2</v>
      </c>
      <c r="D39" s="262">
        <v>38248</v>
      </c>
      <c r="E39" s="260">
        <v>2560</v>
      </c>
      <c r="F39" s="261">
        <v>4</v>
      </c>
      <c r="G39" s="262">
        <v>43740.800000000003</v>
      </c>
    </row>
    <row r="40" spans="1:7">
      <c r="A40" s="259"/>
      <c r="B40" s="260">
        <v>2561</v>
      </c>
      <c r="C40" s="261">
        <v>2</v>
      </c>
      <c r="D40" s="262">
        <v>25201</v>
      </c>
      <c r="E40" s="260">
        <v>2561</v>
      </c>
      <c r="F40" s="263" t="s">
        <v>328</v>
      </c>
      <c r="G40" s="264" t="s">
        <v>328</v>
      </c>
    </row>
    <row r="41" spans="1:7">
      <c r="A41" s="259"/>
      <c r="B41" s="260"/>
      <c r="C41" s="261"/>
      <c r="D41" s="262"/>
      <c r="E41" s="260"/>
      <c r="F41" s="261"/>
      <c r="G41" s="262"/>
    </row>
    <row r="42" spans="1:7">
      <c r="A42" s="27"/>
      <c r="B42" s="257"/>
      <c r="C42" s="258"/>
      <c r="D42" s="21"/>
      <c r="E42" s="257"/>
      <c r="F42" s="258"/>
      <c r="G42" s="21"/>
    </row>
    <row r="43" spans="1:7">
      <c r="A43" s="449" t="s">
        <v>82</v>
      </c>
      <c r="B43" s="449"/>
      <c r="C43" s="187">
        <f>SUM(C38:C42)</f>
        <v>5</v>
      </c>
      <c r="D43" s="118">
        <f>SUM(D38:D42)</f>
        <v>63649</v>
      </c>
      <c r="E43" s="188"/>
      <c r="F43" s="187">
        <f>SUM(F38:F42)</f>
        <v>5</v>
      </c>
      <c r="G43" s="118">
        <f>SUM(G38:G42)</f>
        <v>43940.800000000003</v>
      </c>
    </row>
    <row r="44" spans="1:7" ht="24.75" thickBot="1">
      <c r="A44" s="461" t="s">
        <v>108</v>
      </c>
      <c r="B44" s="461"/>
      <c r="C44" s="189">
        <f>SUM(C14,C32,C43)</f>
        <v>532</v>
      </c>
      <c r="D44" s="248">
        <f>SUM(D14,D32,D43)</f>
        <v>236724.22999999998</v>
      </c>
      <c r="E44" s="190"/>
      <c r="F44" s="189">
        <f>SUM(F14,F32,F43)</f>
        <v>407</v>
      </c>
      <c r="G44" s="248">
        <f>SUM(G14,G32,G43)</f>
        <v>119813.1</v>
      </c>
    </row>
    <row r="45" spans="1:7" ht="24.75" thickTop="1"/>
    <row r="46" spans="1:7">
      <c r="A46" s="271"/>
      <c r="B46" s="272"/>
      <c r="C46" s="271"/>
      <c r="E46" s="28"/>
      <c r="F46" s="271"/>
      <c r="G46" s="28"/>
    </row>
    <row r="47" spans="1:7">
      <c r="A47" s="271"/>
      <c r="B47" s="272"/>
      <c r="C47" s="271"/>
      <c r="D47" s="271"/>
      <c r="E47" s="271"/>
      <c r="F47" s="271"/>
      <c r="G47" s="28"/>
    </row>
    <row r="48" spans="1:7">
      <c r="A48" s="271"/>
      <c r="B48" s="271"/>
      <c r="C48" s="271"/>
      <c r="D48" s="271"/>
      <c r="E48" s="271"/>
      <c r="F48" s="271"/>
      <c r="G48" s="28"/>
    </row>
    <row r="49" spans="1:7">
      <c r="A49" s="271"/>
      <c r="B49" s="1"/>
      <c r="C49" s="29"/>
      <c r="D49" s="29"/>
      <c r="E49" s="271"/>
      <c r="F49" s="1"/>
      <c r="G49" s="28"/>
    </row>
    <row r="50" spans="1:7">
      <c r="A50" s="271"/>
      <c r="B50" s="1"/>
      <c r="C50" s="29"/>
      <c r="D50" s="29"/>
      <c r="E50" s="271"/>
      <c r="F50" s="271"/>
      <c r="G50" s="28"/>
    </row>
    <row r="51" spans="1:7">
      <c r="B51" s="1"/>
      <c r="C51" s="1"/>
      <c r="D51" s="29"/>
      <c r="E51" s="28"/>
      <c r="F51" s="1"/>
      <c r="G51" s="28"/>
    </row>
  </sheetData>
  <mergeCells count="14">
    <mergeCell ref="E36:G36"/>
    <mergeCell ref="A34:G34"/>
    <mergeCell ref="E5:G5"/>
    <mergeCell ref="A1:G1"/>
    <mergeCell ref="A2:G2"/>
    <mergeCell ref="A3:G3"/>
    <mergeCell ref="A5:A6"/>
    <mergeCell ref="A14:B14"/>
    <mergeCell ref="A32:B32"/>
    <mergeCell ref="A43:B43"/>
    <mergeCell ref="A44:B44"/>
    <mergeCell ref="B5:D5"/>
    <mergeCell ref="A36:A37"/>
    <mergeCell ref="B36:D36"/>
  </mergeCells>
  <printOptions horizontalCentered="1"/>
  <pageMargins left="0.78740157480314965" right="0.19685039370078741" top="0.19685039370078741" bottom="0" header="0.31496062992125984" footer="0.31496062992125984"/>
  <pageSetup paperSize="9" orientation="portrait" copies="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G14" sqref="G14"/>
    </sheetView>
  </sheetViews>
  <sheetFormatPr defaultRowHeight="24"/>
  <cols>
    <col min="1" max="1" width="26.75" style="1" customWidth="1"/>
    <col min="2" max="2" width="9" style="243"/>
    <col min="3" max="3" width="7.75" style="78" customWidth="1"/>
    <col min="4" max="4" width="12.125" style="4" customWidth="1"/>
    <col min="5" max="5" width="9" style="243"/>
    <col min="6" max="6" width="7.625" style="78" customWidth="1"/>
    <col min="7" max="7" width="12.5" style="4" customWidth="1"/>
    <col min="8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33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33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34"/>
    </row>
    <row r="4" spans="1:8" s="29" customFormat="1">
      <c r="A4" s="30" t="s">
        <v>119</v>
      </c>
      <c r="B4" s="80"/>
      <c r="C4" s="77"/>
      <c r="D4" s="28"/>
      <c r="E4" s="32"/>
      <c r="F4" s="79"/>
      <c r="G4" s="37"/>
      <c r="H4" s="28"/>
    </row>
    <row r="5" spans="1:8">
      <c r="A5" s="446" t="s">
        <v>113</v>
      </c>
      <c r="B5" s="449">
        <v>2561</v>
      </c>
      <c r="C5" s="449"/>
      <c r="D5" s="449"/>
      <c r="E5" s="449">
        <v>2560</v>
      </c>
      <c r="F5" s="449"/>
      <c r="G5" s="449"/>
    </row>
    <row r="6" spans="1:8" s="74" customFormat="1" ht="48">
      <c r="A6" s="446"/>
      <c r="B6" s="244" t="s">
        <v>114</v>
      </c>
      <c r="C6" s="186" t="s">
        <v>115</v>
      </c>
      <c r="D6" s="121" t="s">
        <v>79</v>
      </c>
      <c r="E6" s="244" t="s">
        <v>114</v>
      </c>
      <c r="F6" s="186" t="s">
        <v>115</v>
      </c>
      <c r="G6" s="121" t="s">
        <v>79</v>
      </c>
    </row>
    <row r="7" spans="1:8">
      <c r="A7" s="269" t="s">
        <v>330</v>
      </c>
      <c r="B7" s="241">
        <v>2560</v>
      </c>
      <c r="C7" s="265">
        <v>1</v>
      </c>
      <c r="D7" s="19">
        <v>200</v>
      </c>
      <c r="E7" s="241">
        <v>2560</v>
      </c>
      <c r="F7" s="242">
        <v>2</v>
      </c>
      <c r="G7" s="19">
        <v>700</v>
      </c>
    </row>
    <row r="8" spans="1:8">
      <c r="A8" s="259"/>
      <c r="B8" s="260">
        <v>2561</v>
      </c>
      <c r="C8" s="263">
        <v>2</v>
      </c>
      <c r="D8" s="262">
        <v>5200</v>
      </c>
      <c r="E8" s="260">
        <v>2561</v>
      </c>
      <c r="F8" s="263" t="s">
        <v>328</v>
      </c>
      <c r="G8" s="264" t="s">
        <v>328</v>
      </c>
    </row>
    <row r="9" spans="1:8">
      <c r="A9" s="25"/>
      <c r="B9" s="26"/>
      <c r="C9" s="245"/>
      <c r="D9" s="20"/>
      <c r="E9" s="26"/>
      <c r="F9" s="245"/>
      <c r="G9" s="247"/>
    </row>
    <row r="10" spans="1:8" ht="24.75" thickBot="1">
      <c r="A10" s="461" t="s">
        <v>108</v>
      </c>
      <c r="B10" s="461"/>
      <c r="C10" s="270">
        <f>SUM(C7:C9)</f>
        <v>3</v>
      </c>
      <c r="D10" s="124">
        <f>SUM(D7:D9)</f>
        <v>5400</v>
      </c>
      <c r="E10" s="190"/>
      <c r="F10" s="189">
        <f>SUM(F7:F8)</f>
        <v>2</v>
      </c>
      <c r="G10" s="124">
        <f>SUM(G7:G8)</f>
        <v>700</v>
      </c>
    </row>
    <row r="11" spans="1:8" ht="24.75" thickTop="1"/>
    <row r="12" spans="1:8">
      <c r="A12" s="271"/>
      <c r="B12" s="272"/>
      <c r="C12" s="271"/>
      <c r="E12" s="28"/>
      <c r="F12" s="271"/>
      <c r="G12" s="28"/>
    </row>
    <row r="13" spans="1:8">
      <c r="A13" s="271"/>
      <c r="B13" s="272"/>
      <c r="C13" s="271"/>
      <c r="D13" s="271"/>
      <c r="E13" s="271"/>
      <c r="F13" s="271"/>
      <c r="G13" s="28"/>
    </row>
    <row r="14" spans="1:8">
      <c r="A14" s="271"/>
      <c r="B14" s="271"/>
      <c r="C14" s="271"/>
      <c r="D14" s="271"/>
      <c r="E14" s="271"/>
      <c r="F14" s="271"/>
      <c r="G14" s="28"/>
    </row>
    <row r="15" spans="1:8">
      <c r="A15" s="271"/>
      <c r="B15" s="1"/>
      <c r="C15" s="29"/>
      <c r="D15" s="29"/>
      <c r="E15" s="271"/>
      <c r="F15" s="1"/>
      <c r="G15" s="28"/>
    </row>
    <row r="16" spans="1:8">
      <c r="A16" s="271"/>
      <c r="B16" s="1"/>
      <c r="C16" s="29"/>
      <c r="D16" s="29"/>
      <c r="E16" s="271"/>
      <c r="F16" s="271"/>
      <c r="G16" s="28"/>
    </row>
    <row r="17" spans="2:7">
      <c r="B17" s="1"/>
      <c r="C17" s="1"/>
      <c r="D17" s="29"/>
      <c r="E17" s="28"/>
      <c r="F17" s="1"/>
      <c r="G17" s="28"/>
    </row>
  </sheetData>
  <mergeCells count="7">
    <mergeCell ref="A10:B10"/>
    <mergeCell ref="A1:G1"/>
    <mergeCell ref="A2:G2"/>
    <mergeCell ref="A3:G3"/>
    <mergeCell ref="A5:A6"/>
    <mergeCell ref="B5:D5"/>
    <mergeCell ref="E5:G5"/>
  </mergeCells>
  <printOptions horizontalCentered="1"/>
  <pageMargins left="0.78740157480314965" right="0.19685039370078741" top="0.19685039370078741" bottom="0" header="0.31496062992125984" footer="0.31496062992125984"/>
  <pageSetup paperSize="9" orientation="portrait" copies="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3"/>
  <sheetViews>
    <sheetView topLeftCell="A16" workbookViewId="0">
      <selection activeCell="F29" sqref="F29"/>
    </sheetView>
  </sheetViews>
  <sheetFormatPr defaultRowHeight="24"/>
  <cols>
    <col min="1" max="1" width="25.25" style="1" customWidth="1"/>
    <col min="2" max="2" width="40.875" style="1" customWidth="1"/>
    <col min="3" max="3" width="15.625" style="4" customWidth="1"/>
    <col min="4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33"/>
      <c r="E1" s="33"/>
      <c r="F1" s="33"/>
      <c r="G1" s="33"/>
      <c r="H1" s="33"/>
    </row>
    <row r="2" spans="1:8" s="29" customFormat="1">
      <c r="A2" s="456" t="s">
        <v>43</v>
      </c>
      <c r="B2" s="456"/>
      <c r="C2" s="456"/>
      <c r="D2" s="33"/>
      <c r="E2" s="33"/>
      <c r="F2" s="33"/>
      <c r="G2" s="33"/>
      <c r="H2" s="33"/>
    </row>
    <row r="3" spans="1:8" s="29" customFormat="1">
      <c r="A3" s="453" t="s">
        <v>44</v>
      </c>
      <c r="B3" s="453"/>
      <c r="C3" s="453"/>
      <c r="D3" s="34"/>
      <c r="E3" s="34"/>
      <c r="F3" s="34"/>
      <c r="G3" s="34"/>
      <c r="H3" s="34"/>
    </row>
    <row r="4" spans="1:8" s="29" customFormat="1">
      <c r="A4" s="30" t="s">
        <v>120</v>
      </c>
      <c r="C4" s="28"/>
      <c r="D4" s="28"/>
      <c r="E4" s="32"/>
      <c r="F4" s="37"/>
      <c r="G4" s="37"/>
      <c r="H4" s="28"/>
    </row>
    <row r="5" spans="1:8">
      <c r="A5" s="2" t="s">
        <v>24</v>
      </c>
    </row>
    <row r="6" spans="1:8">
      <c r="A6" s="171" t="s">
        <v>97</v>
      </c>
      <c r="B6" s="171" t="s">
        <v>121</v>
      </c>
      <c r="C6" s="117" t="s">
        <v>79</v>
      </c>
    </row>
    <row r="7" spans="1:8">
      <c r="A7" s="39" t="s">
        <v>340</v>
      </c>
      <c r="B7" s="39" t="s">
        <v>341</v>
      </c>
      <c r="C7" s="19">
        <v>100000</v>
      </c>
    </row>
    <row r="8" spans="1:8">
      <c r="A8" s="259" t="s">
        <v>342</v>
      </c>
      <c r="B8" s="259" t="s">
        <v>343</v>
      </c>
      <c r="C8" s="262">
        <v>100000</v>
      </c>
    </row>
    <row r="9" spans="1:8">
      <c r="A9" s="259" t="s">
        <v>344</v>
      </c>
      <c r="B9" s="259" t="s">
        <v>345</v>
      </c>
      <c r="C9" s="262">
        <v>100000</v>
      </c>
    </row>
    <row r="10" spans="1:8">
      <c r="A10" s="259" t="s">
        <v>354</v>
      </c>
      <c r="B10" s="259" t="s">
        <v>355</v>
      </c>
      <c r="C10" s="262">
        <v>100000</v>
      </c>
    </row>
    <row r="11" spans="1:8">
      <c r="A11" s="259" t="s">
        <v>346</v>
      </c>
      <c r="B11" s="259" t="s">
        <v>347</v>
      </c>
      <c r="C11" s="262">
        <v>100000</v>
      </c>
    </row>
    <row r="12" spans="1:8">
      <c r="A12" s="259" t="s">
        <v>352</v>
      </c>
      <c r="B12" s="259" t="s">
        <v>353</v>
      </c>
      <c r="C12" s="262">
        <v>100000</v>
      </c>
    </row>
    <row r="13" spans="1:8">
      <c r="A13" s="259" t="s">
        <v>348</v>
      </c>
      <c r="B13" s="259" t="s">
        <v>349</v>
      </c>
      <c r="C13" s="262">
        <v>100000</v>
      </c>
    </row>
    <row r="14" spans="1:8">
      <c r="A14" s="27" t="s">
        <v>350</v>
      </c>
      <c r="B14" s="27" t="s">
        <v>351</v>
      </c>
      <c r="C14" s="21">
        <v>100000</v>
      </c>
    </row>
    <row r="15" spans="1:8">
      <c r="A15" s="457" t="s">
        <v>82</v>
      </c>
      <c r="B15" s="457"/>
      <c r="C15" s="274">
        <f>SUM(C7:C14)</f>
        <v>800000</v>
      </c>
    </row>
    <row r="17" spans="1:7">
      <c r="A17" s="2" t="s">
        <v>96</v>
      </c>
    </row>
    <row r="18" spans="1:7">
      <c r="A18" s="171" t="s">
        <v>97</v>
      </c>
      <c r="B18" s="171" t="s">
        <v>121</v>
      </c>
      <c r="C18" s="117" t="s">
        <v>79</v>
      </c>
    </row>
    <row r="19" spans="1:7">
      <c r="A19" s="39" t="s">
        <v>340</v>
      </c>
      <c r="B19" s="39" t="s">
        <v>341</v>
      </c>
      <c r="C19" s="19">
        <v>100000</v>
      </c>
    </row>
    <row r="20" spans="1:7">
      <c r="A20" s="259" t="s">
        <v>342</v>
      </c>
      <c r="B20" s="259" t="s">
        <v>343</v>
      </c>
      <c r="C20" s="262">
        <v>100000</v>
      </c>
    </row>
    <row r="21" spans="1:7">
      <c r="A21" s="259" t="s">
        <v>344</v>
      </c>
      <c r="B21" s="259" t="s">
        <v>345</v>
      </c>
      <c r="C21" s="262">
        <v>100000</v>
      </c>
    </row>
    <row r="22" spans="1:7">
      <c r="A22" s="259" t="s">
        <v>346</v>
      </c>
      <c r="B22" s="259" t="s">
        <v>347</v>
      </c>
      <c r="C22" s="262">
        <v>100000</v>
      </c>
    </row>
    <row r="23" spans="1:7">
      <c r="A23" s="259" t="s">
        <v>348</v>
      </c>
      <c r="B23" s="259" t="s">
        <v>349</v>
      </c>
      <c r="C23" s="262">
        <v>100000</v>
      </c>
    </row>
    <row r="24" spans="1:7">
      <c r="A24" s="259" t="s">
        <v>350</v>
      </c>
      <c r="B24" s="259" t="s">
        <v>351</v>
      </c>
      <c r="C24" s="262">
        <v>100000</v>
      </c>
    </row>
    <row r="25" spans="1:7">
      <c r="A25" s="259" t="s">
        <v>352</v>
      </c>
      <c r="B25" s="259" t="s">
        <v>353</v>
      </c>
      <c r="C25" s="262">
        <v>100000</v>
      </c>
    </row>
    <row r="26" spans="1:7">
      <c r="A26" s="27" t="s">
        <v>354</v>
      </c>
      <c r="B26" s="27" t="s">
        <v>355</v>
      </c>
      <c r="C26" s="21">
        <v>100000</v>
      </c>
    </row>
    <row r="27" spans="1:7">
      <c r="A27" s="457" t="s">
        <v>82</v>
      </c>
      <c r="B27" s="457"/>
      <c r="C27" s="274">
        <f>SUM(C19:C26)</f>
        <v>800000</v>
      </c>
    </row>
    <row r="28" spans="1:7">
      <c r="A28" s="271"/>
      <c r="B28" s="271"/>
      <c r="D28" s="4"/>
      <c r="E28" s="28"/>
      <c r="F28" s="271"/>
      <c r="G28" s="28"/>
    </row>
    <row r="29" spans="1:7">
      <c r="A29" s="271"/>
      <c r="B29" s="271"/>
      <c r="D29" s="4"/>
      <c r="E29" s="28"/>
      <c r="F29" s="271"/>
      <c r="G29" s="28"/>
    </row>
    <row r="30" spans="1:7">
      <c r="A30" s="271"/>
      <c r="B30" s="271"/>
      <c r="C30" s="271"/>
      <c r="D30" s="271"/>
      <c r="E30" s="271"/>
      <c r="F30" s="271"/>
      <c r="G30" s="28"/>
    </row>
    <row r="31" spans="1:7">
      <c r="A31" s="271"/>
      <c r="C31" s="29"/>
      <c r="D31" s="29"/>
      <c r="E31" s="271"/>
      <c r="G31" s="28"/>
    </row>
    <row r="32" spans="1:7">
      <c r="A32" s="271"/>
      <c r="C32" s="29"/>
      <c r="D32" s="29"/>
      <c r="E32" s="271"/>
      <c r="F32" s="271"/>
      <c r="G32" s="28"/>
    </row>
    <row r="33" spans="4:7">
      <c r="D33" s="29"/>
      <c r="E33" s="28"/>
      <c r="G33" s="28"/>
    </row>
  </sheetData>
  <mergeCells count="5">
    <mergeCell ref="A15:B15"/>
    <mergeCell ref="A27:B27"/>
    <mergeCell ref="A1:C1"/>
    <mergeCell ref="A2:C2"/>
    <mergeCell ref="A3:C3"/>
  </mergeCells>
  <pageMargins left="0.78740157480314965" right="0.59055118110236227" top="0.39370078740157483" bottom="0.19685039370078741" header="0.31496062992125984" footer="0.31496062992125984"/>
  <pageSetup paperSize="9" orientation="portrait" copies="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L10" sqref="L10"/>
    </sheetView>
  </sheetViews>
  <sheetFormatPr defaultRowHeight="24"/>
  <cols>
    <col min="1" max="5" width="9" style="1"/>
    <col min="6" max="6" width="15.625" style="4" customWidth="1"/>
    <col min="7" max="7" width="3.125" style="4" customWidth="1"/>
    <col min="8" max="8" width="15.625" style="4" customWidth="1"/>
    <col min="9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456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453"/>
    </row>
    <row r="4" spans="1:8" s="29" customFormat="1">
      <c r="A4" s="52"/>
      <c r="B4" s="52"/>
      <c r="C4" s="52"/>
      <c r="D4" s="52"/>
      <c r="E4" s="52"/>
      <c r="F4" s="52"/>
      <c r="G4" s="52"/>
      <c r="H4" s="52"/>
    </row>
    <row r="5" spans="1:8" s="29" customFormat="1">
      <c r="A5" s="30" t="s">
        <v>122</v>
      </c>
      <c r="D5" s="28"/>
      <c r="E5" s="32"/>
      <c r="F5" s="37"/>
      <c r="G5" s="37"/>
      <c r="H5" s="28"/>
    </row>
    <row r="6" spans="1:8" s="29" customFormat="1">
      <c r="A6" s="30"/>
      <c r="D6" s="28"/>
      <c r="E6" s="32"/>
      <c r="F6" s="32" t="s">
        <v>156</v>
      </c>
      <c r="G6" s="32"/>
      <c r="H6" s="38" t="s">
        <v>111</v>
      </c>
    </row>
    <row r="7" spans="1:8">
      <c r="B7" s="1" t="s">
        <v>123</v>
      </c>
    </row>
    <row r="9" spans="1:8">
      <c r="B9" s="10" t="s">
        <v>60</v>
      </c>
    </row>
    <row r="10" spans="1:8">
      <c r="F10" s="6"/>
      <c r="H10" s="6"/>
    </row>
    <row r="11" spans="1:8" ht="24.75" thickBot="1">
      <c r="B11" s="2" t="s">
        <v>82</v>
      </c>
      <c r="F11" s="7">
        <f>SUM(F7:F10)</f>
        <v>0</v>
      </c>
      <c r="H11" s="7">
        <f>SUM(H7:H10)</f>
        <v>0</v>
      </c>
    </row>
    <row r="12" spans="1:8" ht="24.75" thickTop="1"/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F13" sqref="F13"/>
    </sheetView>
  </sheetViews>
  <sheetFormatPr defaultRowHeight="24"/>
  <cols>
    <col min="1" max="1" width="23.875" style="1" customWidth="1"/>
    <col min="2" max="2" width="38" style="1" customWidth="1"/>
    <col min="3" max="3" width="15" style="82" customWidth="1"/>
    <col min="4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33"/>
      <c r="E1" s="33"/>
      <c r="F1" s="33"/>
      <c r="G1" s="33"/>
      <c r="H1" s="33"/>
    </row>
    <row r="2" spans="1:8" s="29" customFormat="1">
      <c r="A2" s="456" t="s">
        <v>43</v>
      </c>
      <c r="B2" s="456"/>
      <c r="C2" s="456"/>
      <c r="D2" s="33"/>
      <c r="E2" s="33"/>
      <c r="F2" s="33"/>
      <c r="G2" s="33"/>
      <c r="H2" s="33"/>
    </row>
    <row r="3" spans="1:8" s="29" customFormat="1">
      <c r="A3" s="453" t="s">
        <v>44</v>
      </c>
      <c r="B3" s="453"/>
      <c r="C3" s="453"/>
      <c r="D3" s="34"/>
      <c r="E3" s="34"/>
      <c r="F3" s="34"/>
      <c r="G3" s="34"/>
      <c r="H3" s="34"/>
    </row>
    <row r="4" spans="1:8" s="29" customFormat="1">
      <c r="A4" s="30" t="s">
        <v>269</v>
      </c>
      <c r="C4" s="81"/>
      <c r="D4" s="28"/>
      <c r="E4" s="32"/>
      <c r="F4" s="37"/>
      <c r="G4" s="37"/>
      <c r="H4" s="28"/>
    </row>
    <row r="5" spans="1:8">
      <c r="A5" s="2" t="s">
        <v>96</v>
      </c>
    </row>
    <row r="6" spans="1:8">
      <c r="A6" s="171" t="s">
        <v>97</v>
      </c>
      <c r="B6" s="171" t="s">
        <v>121</v>
      </c>
      <c r="C6" s="191" t="s">
        <v>79</v>
      </c>
    </row>
    <row r="7" spans="1:8">
      <c r="A7" s="67"/>
      <c r="B7" s="67"/>
      <c r="C7" s="83"/>
    </row>
    <row r="8" spans="1:8">
      <c r="A8" s="75"/>
      <c r="B8" s="75"/>
      <c r="C8" s="84"/>
    </row>
    <row r="9" spans="1:8">
      <c r="A9" s="75"/>
      <c r="B9" s="75"/>
      <c r="C9" s="84"/>
    </row>
    <row r="10" spans="1:8">
      <c r="A10" s="69"/>
      <c r="B10" s="69"/>
      <c r="C10" s="85"/>
    </row>
    <row r="11" spans="1:8">
      <c r="A11" s="449" t="s">
        <v>82</v>
      </c>
      <c r="B11" s="449"/>
      <c r="C11" s="192">
        <f>SUM(C7:C10)</f>
        <v>0</v>
      </c>
    </row>
    <row r="13" spans="1:8">
      <c r="A13" s="2" t="s">
        <v>24</v>
      </c>
    </row>
    <row r="14" spans="1:8">
      <c r="A14" s="171" t="s">
        <v>97</v>
      </c>
      <c r="B14" s="171" t="s">
        <v>121</v>
      </c>
      <c r="C14" s="191" t="s">
        <v>79</v>
      </c>
    </row>
    <row r="15" spans="1:8">
      <c r="A15" s="67"/>
      <c r="B15" s="67"/>
      <c r="C15" s="83"/>
    </row>
    <row r="16" spans="1:8">
      <c r="A16" s="75"/>
      <c r="B16" s="75"/>
      <c r="C16" s="84"/>
    </row>
    <row r="17" spans="1:3">
      <c r="A17" s="75"/>
      <c r="B17" s="75"/>
      <c r="C17" s="84"/>
    </row>
    <row r="18" spans="1:3">
      <c r="A18" s="69"/>
      <c r="B18" s="69"/>
      <c r="C18" s="85"/>
    </row>
    <row r="19" spans="1:3">
      <c r="A19" s="449" t="s">
        <v>82</v>
      </c>
      <c r="B19" s="449"/>
      <c r="C19" s="192">
        <f>SUM(C15:C18)</f>
        <v>0</v>
      </c>
    </row>
  </sheetData>
  <mergeCells count="5">
    <mergeCell ref="A1:C1"/>
    <mergeCell ref="A2:C2"/>
    <mergeCell ref="A3:C3"/>
    <mergeCell ref="A11:B11"/>
    <mergeCell ref="A19:B19"/>
  </mergeCells>
  <pageMargins left="0.7" right="0.7" top="0.75" bottom="0.75" header="0.3" footer="0.3"/>
  <pageSetup paperSize="9" orientation="portrait" copies="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F11" sqref="F11"/>
    </sheetView>
  </sheetViews>
  <sheetFormatPr defaultRowHeight="24"/>
  <cols>
    <col min="1" max="5" width="9" style="1"/>
    <col min="6" max="6" width="15.625" style="4" customWidth="1"/>
    <col min="7" max="7" width="3.125" style="4" customWidth="1"/>
    <col min="8" max="8" width="15.625" style="4" customWidth="1"/>
    <col min="9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456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453"/>
    </row>
    <row r="4" spans="1:8" s="29" customFormat="1">
      <c r="A4" s="52"/>
      <c r="B4" s="52"/>
      <c r="C4" s="52"/>
      <c r="D4" s="52"/>
      <c r="E4" s="52"/>
      <c r="F4" s="52"/>
      <c r="G4" s="52"/>
      <c r="H4" s="52"/>
    </row>
    <row r="5" spans="1:8" s="29" customFormat="1">
      <c r="A5" s="30" t="s">
        <v>268</v>
      </c>
      <c r="D5" s="28"/>
      <c r="E5" s="32"/>
      <c r="F5" s="37"/>
      <c r="G5" s="37"/>
      <c r="H5" s="28"/>
    </row>
    <row r="6" spans="1:8" s="29" customFormat="1">
      <c r="A6" s="30"/>
      <c r="D6" s="28"/>
      <c r="E6" s="32"/>
      <c r="F6" s="32" t="s">
        <v>156</v>
      </c>
      <c r="G6" s="32"/>
      <c r="H6" s="38" t="s">
        <v>111</v>
      </c>
    </row>
    <row r="7" spans="1:8">
      <c r="B7" s="1" t="s">
        <v>124</v>
      </c>
    </row>
    <row r="9" spans="1:8">
      <c r="B9" s="10" t="s">
        <v>60</v>
      </c>
    </row>
    <row r="10" spans="1:8">
      <c r="F10" s="6"/>
      <c r="H10" s="6"/>
    </row>
    <row r="11" spans="1:8" ht="24.75" thickBot="1">
      <c r="B11" s="2" t="s">
        <v>82</v>
      </c>
      <c r="F11" s="7">
        <f>SUM(F7:F10)</f>
        <v>0</v>
      </c>
      <c r="H11" s="7">
        <f>SUM(H7:H10)</f>
        <v>0</v>
      </c>
    </row>
    <row r="12" spans="1:8" ht="24.75" thickTop="1"/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topLeftCell="B1" workbookViewId="0">
      <selection activeCell="H10" sqref="H10"/>
    </sheetView>
  </sheetViews>
  <sheetFormatPr defaultRowHeight="24"/>
  <cols>
    <col min="1" max="5" width="9" style="1"/>
    <col min="6" max="6" width="15.625" style="4" customWidth="1"/>
    <col min="7" max="7" width="3.125" style="4" customWidth="1"/>
    <col min="8" max="8" width="15.625" style="4" customWidth="1"/>
    <col min="9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456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453"/>
    </row>
    <row r="4" spans="1:8" s="29" customFormat="1">
      <c r="A4" s="30" t="s">
        <v>125</v>
      </c>
      <c r="D4" s="28"/>
      <c r="E4" s="32"/>
      <c r="F4" s="37"/>
      <c r="G4" s="37"/>
      <c r="H4" s="28"/>
    </row>
    <row r="5" spans="1:8" s="29" customFormat="1">
      <c r="A5" s="30"/>
      <c r="D5" s="28"/>
      <c r="E5" s="32"/>
      <c r="F5" s="32" t="s">
        <v>156</v>
      </c>
      <c r="G5" s="32"/>
      <c r="H5" s="38" t="s">
        <v>111</v>
      </c>
    </row>
    <row r="6" spans="1:8">
      <c r="B6" s="1" t="s">
        <v>126</v>
      </c>
    </row>
    <row r="7" spans="1:8">
      <c r="B7" s="1" t="s">
        <v>127</v>
      </c>
    </row>
    <row r="8" spans="1:8">
      <c r="B8" s="10" t="s">
        <v>60</v>
      </c>
    </row>
    <row r="9" spans="1:8">
      <c r="F9" s="6"/>
      <c r="H9" s="6"/>
    </row>
    <row r="10" spans="1:8" ht="24.75" thickBot="1">
      <c r="B10" s="2" t="s">
        <v>82</v>
      </c>
      <c r="F10" s="7">
        <f>SUM(F6:F8)</f>
        <v>0</v>
      </c>
      <c r="H10" s="7">
        <f>SUM(H6:H8)</f>
        <v>0</v>
      </c>
    </row>
    <row r="11" spans="1:8" ht="24.75" thickTop="1"/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2"/>
  <sheetViews>
    <sheetView workbookViewId="0">
      <selection activeCell="A168" sqref="A168:F172"/>
    </sheetView>
  </sheetViews>
  <sheetFormatPr defaultRowHeight="24"/>
  <cols>
    <col min="1" max="1" width="12.125" style="1" customWidth="1"/>
    <col min="2" max="2" width="16.5" style="1" customWidth="1"/>
    <col min="3" max="3" width="16.125" style="1" customWidth="1"/>
    <col min="4" max="4" width="13.625" style="1" customWidth="1"/>
    <col min="5" max="5" width="19.625" style="1" customWidth="1"/>
    <col min="6" max="6" width="38.125" style="1" customWidth="1"/>
    <col min="7" max="7" width="15" style="82" customWidth="1"/>
    <col min="8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456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453"/>
    </row>
    <row r="4" spans="1:8" s="29" customFormat="1">
      <c r="A4" s="30" t="s">
        <v>128</v>
      </c>
      <c r="D4" s="28"/>
      <c r="E4" s="32"/>
      <c r="F4" s="37"/>
      <c r="G4" s="86"/>
      <c r="H4" s="28"/>
    </row>
    <row r="5" spans="1:8">
      <c r="A5" s="2" t="s">
        <v>96</v>
      </c>
    </row>
    <row r="6" spans="1:8">
      <c r="A6" s="171" t="s">
        <v>98</v>
      </c>
      <c r="B6" s="171" t="s">
        <v>129</v>
      </c>
      <c r="C6" s="171" t="s">
        <v>130</v>
      </c>
      <c r="D6" s="171" t="s">
        <v>131</v>
      </c>
      <c r="E6" s="171" t="s">
        <v>132</v>
      </c>
      <c r="F6" s="171" t="s">
        <v>110</v>
      </c>
      <c r="G6" s="191" t="s">
        <v>79</v>
      </c>
    </row>
    <row r="7" spans="1:8">
      <c r="A7" s="279" t="s">
        <v>101</v>
      </c>
      <c r="B7" s="277" t="s">
        <v>230</v>
      </c>
      <c r="C7" s="277" t="s">
        <v>357</v>
      </c>
      <c r="D7" s="279" t="s">
        <v>183</v>
      </c>
      <c r="E7" s="278" t="s">
        <v>358</v>
      </c>
      <c r="F7" s="277" t="s">
        <v>359</v>
      </c>
      <c r="G7" s="280">
        <v>268442</v>
      </c>
    </row>
    <row r="8" spans="1:8">
      <c r="A8" s="283"/>
      <c r="B8" s="283"/>
      <c r="C8" s="283"/>
      <c r="D8" s="283"/>
      <c r="E8" s="284" t="s">
        <v>360</v>
      </c>
      <c r="F8" s="283"/>
      <c r="G8" s="285"/>
    </row>
    <row r="9" spans="1:8">
      <c r="A9" s="283" t="s">
        <v>101</v>
      </c>
      <c r="B9" s="283" t="s">
        <v>361</v>
      </c>
      <c r="C9" s="283" t="s">
        <v>362</v>
      </c>
      <c r="D9" s="283" t="s">
        <v>183</v>
      </c>
      <c r="E9" s="284" t="s">
        <v>358</v>
      </c>
      <c r="F9" s="283" t="s">
        <v>359</v>
      </c>
      <c r="G9" s="285">
        <v>57970</v>
      </c>
    </row>
    <row r="10" spans="1:8">
      <c r="A10" s="283"/>
      <c r="B10" s="283"/>
      <c r="C10" s="283" t="s">
        <v>361</v>
      </c>
      <c r="D10" s="283"/>
      <c r="E10" s="284" t="s">
        <v>360</v>
      </c>
      <c r="F10" s="283"/>
      <c r="G10" s="285"/>
    </row>
    <row r="11" spans="1:8">
      <c r="A11" s="283" t="s">
        <v>101</v>
      </c>
      <c r="B11" s="283" t="s">
        <v>230</v>
      </c>
      <c r="C11" s="283" t="s">
        <v>363</v>
      </c>
      <c r="D11" s="283" t="s">
        <v>183</v>
      </c>
      <c r="E11" s="284" t="s">
        <v>358</v>
      </c>
      <c r="F11" s="283" t="s">
        <v>359</v>
      </c>
      <c r="G11" s="285">
        <v>201630</v>
      </c>
    </row>
    <row r="12" spans="1:8">
      <c r="A12" s="283"/>
      <c r="B12" s="283"/>
      <c r="C12" s="283"/>
      <c r="D12" s="283"/>
      <c r="E12" s="284" t="s">
        <v>360</v>
      </c>
      <c r="F12" s="283"/>
      <c r="G12" s="285"/>
    </row>
    <row r="13" spans="1:8">
      <c r="A13" s="283" t="s">
        <v>101</v>
      </c>
      <c r="B13" s="283" t="s">
        <v>235</v>
      </c>
      <c r="C13" s="283" t="s">
        <v>364</v>
      </c>
      <c r="D13" s="283" t="s">
        <v>183</v>
      </c>
      <c r="E13" s="284" t="s">
        <v>358</v>
      </c>
      <c r="F13" s="283" t="s">
        <v>359</v>
      </c>
      <c r="G13" s="285">
        <v>37200</v>
      </c>
    </row>
    <row r="14" spans="1:8">
      <c r="A14" s="283"/>
      <c r="B14" s="283"/>
      <c r="C14" s="283" t="s">
        <v>365</v>
      </c>
      <c r="D14" s="283"/>
      <c r="E14" s="284" t="s">
        <v>360</v>
      </c>
      <c r="F14" s="283"/>
      <c r="G14" s="285"/>
    </row>
    <row r="15" spans="1:8">
      <c r="A15" s="283" t="s">
        <v>101</v>
      </c>
      <c r="B15" s="283" t="s">
        <v>232</v>
      </c>
      <c r="C15" s="283" t="s">
        <v>362</v>
      </c>
      <c r="D15" s="283" t="s">
        <v>183</v>
      </c>
      <c r="E15" s="284" t="s">
        <v>358</v>
      </c>
      <c r="F15" s="283" t="s">
        <v>359</v>
      </c>
      <c r="G15" s="285">
        <v>155943</v>
      </c>
    </row>
    <row r="16" spans="1:8">
      <c r="A16" s="283"/>
      <c r="B16" s="283"/>
      <c r="C16" s="283" t="s">
        <v>232</v>
      </c>
      <c r="D16" s="283"/>
      <c r="E16" s="284" t="s">
        <v>360</v>
      </c>
      <c r="F16" s="283"/>
      <c r="G16" s="285"/>
    </row>
    <row r="17" spans="1:7">
      <c r="A17" s="283" t="s">
        <v>101</v>
      </c>
      <c r="B17" s="283" t="s">
        <v>234</v>
      </c>
      <c r="C17" s="283" t="s">
        <v>362</v>
      </c>
      <c r="D17" s="283" t="s">
        <v>183</v>
      </c>
      <c r="E17" s="284" t="s">
        <v>358</v>
      </c>
      <c r="F17" s="283" t="s">
        <v>359</v>
      </c>
      <c r="G17" s="285">
        <v>64060</v>
      </c>
    </row>
    <row r="18" spans="1:7">
      <c r="A18" s="283"/>
      <c r="B18" s="283"/>
      <c r="C18" s="283" t="s">
        <v>234</v>
      </c>
      <c r="D18" s="283"/>
      <c r="E18" s="284" t="s">
        <v>360</v>
      </c>
      <c r="F18" s="283"/>
      <c r="G18" s="285"/>
    </row>
    <row r="19" spans="1:7">
      <c r="A19" s="283" t="s">
        <v>101</v>
      </c>
      <c r="B19" s="283" t="s">
        <v>235</v>
      </c>
      <c r="C19" s="283" t="s">
        <v>362</v>
      </c>
      <c r="D19" s="283" t="s">
        <v>183</v>
      </c>
      <c r="E19" s="284" t="s">
        <v>358</v>
      </c>
      <c r="F19" s="283" t="s">
        <v>359</v>
      </c>
      <c r="G19" s="285">
        <v>133080</v>
      </c>
    </row>
    <row r="20" spans="1:7">
      <c r="A20" s="283"/>
      <c r="B20" s="283"/>
      <c r="C20" s="283" t="s">
        <v>235</v>
      </c>
      <c r="D20" s="283"/>
      <c r="E20" s="284" t="s">
        <v>360</v>
      </c>
      <c r="F20" s="283"/>
      <c r="G20" s="285"/>
    </row>
    <row r="21" spans="1:7">
      <c r="A21" s="281"/>
      <c r="B21" s="281"/>
      <c r="C21" s="281"/>
      <c r="D21" s="281"/>
      <c r="E21" s="281"/>
      <c r="F21" s="281"/>
      <c r="G21" s="282"/>
    </row>
    <row r="22" spans="1:7">
      <c r="A22" s="449" t="s">
        <v>82</v>
      </c>
      <c r="B22" s="449"/>
      <c r="C22" s="449"/>
      <c r="D22" s="449"/>
      <c r="E22" s="449"/>
      <c r="F22" s="449"/>
      <c r="G22" s="192">
        <f>SUM(G7:G21)</f>
        <v>918325</v>
      </c>
    </row>
    <row r="23" spans="1:7">
      <c r="A23" s="453" t="s">
        <v>329</v>
      </c>
      <c r="B23" s="453"/>
      <c r="C23" s="453"/>
      <c r="D23" s="453"/>
      <c r="E23" s="453"/>
      <c r="F23" s="453"/>
      <c r="G23" s="453"/>
    </row>
    <row r="24" spans="1:7">
      <c r="A24" s="268"/>
      <c r="B24" s="268"/>
      <c r="C24" s="268"/>
      <c r="D24" s="268"/>
      <c r="E24" s="268"/>
      <c r="F24" s="268"/>
      <c r="G24" s="268"/>
    </row>
    <row r="25" spans="1:7">
      <c r="A25" s="30" t="s">
        <v>270</v>
      </c>
      <c r="B25" s="29"/>
      <c r="C25" s="29"/>
      <c r="D25" s="28"/>
      <c r="E25" s="32"/>
      <c r="F25" s="37"/>
      <c r="G25" s="86"/>
    </row>
    <row r="26" spans="1:7">
      <c r="A26" s="2" t="s">
        <v>96</v>
      </c>
    </row>
    <row r="27" spans="1:7">
      <c r="A27" s="266" t="s">
        <v>98</v>
      </c>
      <c r="B27" s="266" t="s">
        <v>129</v>
      </c>
      <c r="C27" s="266" t="s">
        <v>130</v>
      </c>
      <c r="D27" s="266" t="s">
        <v>131</v>
      </c>
      <c r="E27" s="266" t="s">
        <v>132</v>
      </c>
      <c r="F27" s="266" t="s">
        <v>110</v>
      </c>
      <c r="G27" s="191" t="s">
        <v>79</v>
      </c>
    </row>
    <row r="28" spans="1:7">
      <c r="A28" s="283" t="s">
        <v>101</v>
      </c>
      <c r="B28" s="283" t="s">
        <v>238</v>
      </c>
      <c r="C28" s="283" t="s">
        <v>366</v>
      </c>
      <c r="D28" s="283" t="s">
        <v>183</v>
      </c>
      <c r="E28" s="284" t="s">
        <v>358</v>
      </c>
      <c r="F28" s="283" t="s">
        <v>359</v>
      </c>
      <c r="G28" s="83">
        <v>46613</v>
      </c>
    </row>
    <row r="29" spans="1:7">
      <c r="A29" s="283"/>
      <c r="B29" s="283"/>
      <c r="C29" s="283"/>
      <c r="D29" s="283"/>
      <c r="E29" s="284" t="s">
        <v>360</v>
      </c>
      <c r="F29" s="283"/>
      <c r="G29" s="84"/>
    </row>
    <row r="30" spans="1:7">
      <c r="A30" s="75" t="s">
        <v>101</v>
      </c>
      <c r="B30" s="277" t="s">
        <v>230</v>
      </c>
      <c r="C30" s="277" t="s">
        <v>357</v>
      </c>
      <c r="D30" s="75" t="s">
        <v>184</v>
      </c>
      <c r="E30" s="286" t="s">
        <v>367</v>
      </c>
      <c r="F30" s="75" t="s">
        <v>368</v>
      </c>
      <c r="G30" s="84">
        <v>8345.32</v>
      </c>
    </row>
    <row r="31" spans="1:7">
      <c r="A31" s="75" t="s">
        <v>101</v>
      </c>
      <c r="B31" s="277" t="s">
        <v>230</v>
      </c>
      <c r="C31" s="277" t="s">
        <v>357</v>
      </c>
      <c r="D31" s="75" t="s">
        <v>184</v>
      </c>
      <c r="E31" s="286" t="s">
        <v>367</v>
      </c>
      <c r="F31" s="75" t="s">
        <v>369</v>
      </c>
      <c r="G31" s="84">
        <v>9000</v>
      </c>
    </row>
    <row r="32" spans="1:7">
      <c r="A32" s="75" t="s">
        <v>101</v>
      </c>
      <c r="B32" s="277" t="s">
        <v>230</v>
      </c>
      <c r="C32" s="277" t="s">
        <v>357</v>
      </c>
      <c r="D32" s="75" t="s">
        <v>184</v>
      </c>
      <c r="E32" s="286" t="s">
        <v>367</v>
      </c>
      <c r="F32" s="75" t="s">
        <v>370</v>
      </c>
      <c r="G32" s="84">
        <v>9000</v>
      </c>
    </row>
    <row r="33" spans="1:7">
      <c r="A33" s="75" t="s">
        <v>101</v>
      </c>
      <c r="B33" s="277" t="s">
        <v>230</v>
      </c>
      <c r="C33" s="277" t="s">
        <v>357</v>
      </c>
      <c r="D33" s="75" t="s">
        <v>184</v>
      </c>
      <c r="E33" s="286" t="s">
        <v>367</v>
      </c>
      <c r="F33" s="75" t="s">
        <v>371</v>
      </c>
      <c r="G33" s="84">
        <v>9000</v>
      </c>
    </row>
    <row r="34" spans="1:7">
      <c r="A34" s="75" t="s">
        <v>101</v>
      </c>
      <c r="B34" s="283" t="s">
        <v>235</v>
      </c>
      <c r="C34" s="283" t="s">
        <v>362</v>
      </c>
      <c r="D34" s="75" t="s">
        <v>184</v>
      </c>
      <c r="E34" s="286" t="s">
        <v>372</v>
      </c>
      <c r="F34" s="75" t="s">
        <v>374</v>
      </c>
      <c r="G34" s="84">
        <v>9000</v>
      </c>
    </row>
    <row r="35" spans="1:7">
      <c r="A35" s="75"/>
      <c r="B35" s="283"/>
      <c r="C35" s="283" t="s">
        <v>235</v>
      </c>
      <c r="D35" s="75"/>
      <c r="E35" s="286" t="s">
        <v>373</v>
      </c>
      <c r="F35" s="75"/>
      <c r="G35" s="84"/>
    </row>
    <row r="36" spans="1:7">
      <c r="A36" s="75" t="s">
        <v>101</v>
      </c>
      <c r="B36" s="283" t="s">
        <v>235</v>
      </c>
      <c r="C36" s="283" t="s">
        <v>362</v>
      </c>
      <c r="D36" s="75" t="s">
        <v>184</v>
      </c>
      <c r="E36" s="286" t="s">
        <v>372</v>
      </c>
      <c r="F36" s="75" t="s">
        <v>374</v>
      </c>
      <c r="G36" s="84">
        <v>9000</v>
      </c>
    </row>
    <row r="37" spans="1:7">
      <c r="A37" s="75"/>
      <c r="B37" s="283"/>
      <c r="C37" s="283" t="s">
        <v>235</v>
      </c>
      <c r="D37" s="75"/>
      <c r="E37" s="286" t="s">
        <v>373</v>
      </c>
      <c r="F37" s="75"/>
      <c r="G37" s="84"/>
    </row>
    <row r="38" spans="1:7">
      <c r="A38" s="75" t="s">
        <v>101</v>
      </c>
      <c r="B38" s="277" t="s">
        <v>230</v>
      </c>
      <c r="C38" s="277" t="s">
        <v>357</v>
      </c>
      <c r="D38" s="75" t="s">
        <v>185</v>
      </c>
      <c r="E38" s="75" t="s">
        <v>375</v>
      </c>
      <c r="F38" s="75" t="s">
        <v>376</v>
      </c>
      <c r="G38" s="84">
        <v>29250</v>
      </c>
    </row>
    <row r="39" spans="1:7">
      <c r="A39" s="75" t="s">
        <v>101</v>
      </c>
      <c r="B39" s="283" t="s">
        <v>235</v>
      </c>
      <c r="C39" s="283" t="s">
        <v>362</v>
      </c>
      <c r="D39" s="75" t="s">
        <v>185</v>
      </c>
      <c r="E39" s="75" t="s">
        <v>377</v>
      </c>
      <c r="F39" s="75" t="s">
        <v>377</v>
      </c>
      <c r="G39" s="84">
        <v>14960</v>
      </c>
    </row>
    <row r="40" spans="1:7">
      <c r="A40" s="75"/>
      <c r="B40" s="283"/>
      <c r="C40" s="283" t="s">
        <v>235</v>
      </c>
      <c r="D40" s="75"/>
      <c r="E40" s="75"/>
      <c r="F40" s="75"/>
      <c r="G40" s="84"/>
    </row>
    <row r="41" spans="1:7">
      <c r="A41" s="75" t="s">
        <v>101</v>
      </c>
      <c r="B41" s="75" t="s">
        <v>232</v>
      </c>
      <c r="C41" s="75" t="s">
        <v>378</v>
      </c>
      <c r="D41" s="75" t="s">
        <v>185</v>
      </c>
      <c r="E41" s="75" t="s">
        <v>380</v>
      </c>
      <c r="F41" s="75" t="s">
        <v>381</v>
      </c>
      <c r="G41" s="84">
        <v>368980.8</v>
      </c>
    </row>
    <row r="42" spans="1:7">
      <c r="A42" s="75"/>
      <c r="B42" s="75"/>
      <c r="C42" s="75" t="s">
        <v>379</v>
      </c>
      <c r="D42" s="75"/>
      <c r="E42" s="75"/>
      <c r="F42" s="75" t="s">
        <v>382</v>
      </c>
      <c r="G42" s="84"/>
    </row>
    <row r="43" spans="1:7">
      <c r="A43" s="69"/>
      <c r="B43" s="69"/>
      <c r="C43" s="69"/>
      <c r="D43" s="69"/>
      <c r="E43" s="69"/>
      <c r="F43" s="69" t="s">
        <v>383</v>
      </c>
      <c r="G43" s="85"/>
    </row>
    <row r="44" spans="1:7">
      <c r="A44" s="449" t="s">
        <v>82</v>
      </c>
      <c r="B44" s="449"/>
      <c r="C44" s="449"/>
      <c r="D44" s="449"/>
      <c r="E44" s="449"/>
      <c r="F44" s="449"/>
      <c r="G44" s="192">
        <f>SUM(G28:G43)+G22</f>
        <v>1431474.12</v>
      </c>
    </row>
    <row r="45" spans="1:7">
      <c r="A45" s="453" t="s">
        <v>356</v>
      </c>
      <c r="B45" s="453"/>
      <c r="C45" s="453"/>
      <c r="D45" s="453"/>
      <c r="E45" s="453"/>
      <c r="F45" s="453"/>
      <c r="G45" s="453"/>
    </row>
    <row r="46" spans="1:7">
      <c r="A46" s="268"/>
      <c r="B46" s="268"/>
      <c r="C46" s="268"/>
      <c r="D46" s="268"/>
      <c r="E46" s="268"/>
      <c r="F46" s="268"/>
      <c r="G46" s="268"/>
    </row>
    <row r="47" spans="1:7">
      <c r="A47" s="30" t="s">
        <v>270</v>
      </c>
      <c r="B47" s="29"/>
      <c r="C47" s="29"/>
      <c r="D47" s="28"/>
      <c r="E47" s="32"/>
      <c r="F47" s="37"/>
      <c r="G47" s="86"/>
    </row>
    <row r="48" spans="1:7">
      <c r="A48" s="2" t="s">
        <v>96</v>
      </c>
    </row>
    <row r="49" spans="1:7">
      <c r="A49" s="266" t="s">
        <v>98</v>
      </c>
      <c r="B49" s="266" t="s">
        <v>129</v>
      </c>
      <c r="C49" s="266" t="s">
        <v>130</v>
      </c>
      <c r="D49" s="266" t="s">
        <v>131</v>
      </c>
      <c r="E49" s="266" t="s">
        <v>132</v>
      </c>
      <c r="F49" s="266" t="s">
        <v>110</v>
      </c>
      <c r="G49" s="191" t="s">
        <v>79</v>
      </c>
    </row>
    <row r="50" spans="1:7">
      <c r="A50" s="279" t="s">
        <v>101</v>
      </c>
      <c r="B50" s="277" t="s">
        <v>230</v>
      </c>
      <c r="C50" s="277" t="s">
        <v>357</v>
      </c>
      <c r="D50" s="67" t="s">
        <v>186</v>
      </c>
      <c r="E50" s="67" t="s">
        <v>384</v>
      </c>
      <c r="F50" s="67" t="s">
        <v>386</v>
      </c>
      <c r="G50" s="83">
        <v>5000</v>
      </c>
    </row>
    <row r="51" spans="1:7">
      <c r="A51" s="75"/>
      <c r="B51" s="75"/>
      <c r="C51" s="75"/>
      <c r="D51" s="75"/>
      <c r="E51" s="75" t="s">
        <v>385</v>
      </c>
      <c r="F51" s="75"/>
      <c r="G51" s="84"/>
    </row>
    <row r="52" spans="1:7">
      <c r="A52" s="279" t="s">
        <v>101</v>
      </c>
      <c r="B52" s="75" t="s">
        <v>234</v>
      </c>
      <c r="C52" s="283" t="s">
        <v>362</v>
      </c>
      <c r="D52" s="75" t="s">
        <v>188</v>
      </c>
      <c r="E52" s="75" t="s">
        <v>64</v>
      </c>
      <c r="F52" s="75" t="s">
        <v>387</v>
      </c>
      <c r="G52" s="84">
        <v>16000</v>
      </c>
    </row>
    <row r="53" spans="1:7">
      <c r="A53" s="75"/>
      <c r="B53" s="75"/>
      <c r="C53" s="283" t="s">
        <v>234</v>
      </c>
      <c r="D53" s="75"/>
      <c r="E53" s="75"/>
      <c r="F53" s="75"/>
      <c r="G53" s="84"/>
    </row>
    <row r="54" spans="1:7">
      <c r="A54" s="75" t="s">
        <v>101</v>
      </c>
      <c r="B54" s="283" t="s">
        <v>235</v>
      </c>
      <c r="C54" s="75" t="s">
        <v>388</v>
      </c>
      <c r="D54" s="75" t="s">
        <v>389</v>
      </c>
      <c r="E54" s="75" t="s">
        <v>391</v>
      </c>
      <c r="F54" s="75" t="s">
        <v>392</v>
      </c>
      <c r="G54" s="84">
        <v>400000</v>
      </c>
    </row>
    <row r="55" spans="1:7">
      <c r="A55" s="75"/>
      <c r="B55" s="75"/>
      <c r="C55" s="75"/>
      <c r="D55" s="75" t="s">
        <v>390</v>
      </c>
      <c r="E55" s="75"/>
      <c r="F55" s="75" t="s">
        <v>393</v>
      </c>
      <c r="G55" s="84"/>
    </row>
    <row r="56" spans="1:7">
      <c r="A56" s="75" t="s">
        <v>101</v>
      </c>
      <c r="B56" s="283" t="s">
        <v>235</v>
      </c>
      <c r="C56" s="75" t="s">
        <v>388</v>
      </c>
      <c r="D56" s="75" t="s">
        <v>389</v>
      </c>
      <c r="E56" s="75" t="s">
        <v>391</v>
      </c>
      <c r="F56" s="75" t="s">
        <v>314</v>
      </c>
      <c r="G56" s="84">
        <v>154000</v>
      </c>
    </row>
    <row r="57" spans="1:7">
      <c r="A57" s="75"/>
      <c r="B57" s="75"/>
      <c r="C57" s="75"/>
      <c r="D57" s="75" t="s">
        <v>390</v>
      </c>
      <c r="E57" s="75"/>
      <c r="F57" s="75" t="s">
        <v>394</v>
      </c>
      <c r="G57" s="84"/>
    </row>
    <row r="58" spans="1:7">
      <c r="A58" s="75" t="s">
        <v>101</v>
      </c>
      <c r="B58" s="283" t="s">
        <v>235</v>
      </c>
      <c r="C58" s="75" t="s">
        <v>388</v>
      </c>
      <c r="D58" s="75" t="s">
        <v>389</v>
      </c>
      <c r="E58" s="75" t="s">
        <v>391</v>
      </c>
      <c r="F58" s="75" t="s">
        <v>395</v>
      </c>
      <c r="G58" s="84">
        <v>400000</v>
      </c>
    </row>
    <row r="59" spans="1:7">
      <c r="A59" s="75"/>
      <c r="B59" s="75"/>
      <c r="C59" s="75"/>
      <c r="D59" s="75" t="s">
        <v>390</v>
      </c>
      <c r="E59" s="75"/>
      <c r="F59" s="75" t="s">
        <v>396</v>
      </c>
      <c r="G59" s="84"/>
    </row>
    <row r="60" spans="1:7">
      <c r="A60" s="75" t="s">
        <v>101</v>
      </c>
      <c r="B60" s="283" t="s">
        <v>235</v>
      </c>
      <c r="C60" s="75" t="s">
        <v>388</v>
      </c>
      <c r="D60" s="75" t="s">
        <v>389</v>
      </c>
      <c r="E60" s="75" t="s">
        <v>391</v>
      </c>
      <c r="F60" s="75" t="s">
        <v>397</v>
      </c>
      <c r="G60" s="84">
        <v>461000</v>
      </c>
    </row>
    <row r="61" spans="1:7">
      <c r="A61" s="75"/>
      <c r="B61" s="75"/>
      <c r="C61" s="75"/>
      <c r="D61" s="75" t="s">
        <v>390</v>
      </c>
      <c r="E61" s="75"/>
      <c r="F61" s="287" t="s">
        <v>398</v>
      </c>
      <c r="G61" s="84"/>
    </row>
    <row r="62" spans="1:7">
      <c r="A62" s="75" t="s">
        <v>101</v>
      </c>
      <c r="B62" s="283" t="s">
        <v>235</v>
      </c>
      <c r="C62" s="75" t="s">
        <v>388</v>
      </c>
      <c r="D62" s="75" t="s">
        <v>389</v>
      </c>
      <c r="E62" s="75" t="s">
        <v>391</v>
      </c>
      <c r="F62" s="75" t="s">
        <v>315</v>
      </c>
      <c r="G62" s="84">
        <v>398000</v>
      </c>
    </row>
    <row r="63" spans="1:7">
      <c r="A63" s="75"/>
      <c r="B63" s="75"/>
      <c r="C63" s="75"/>
      <c r="D63" s="75" t="s">
        <v>390</v>
      </c>
      <c r="E63" s="75"/>
      <c r="F63" s="75" t="s">
        <v>399</v>
      </c>
      <c r="G63" s="84"/>
    </row>
    <row r="64" spans="1:7">
      <c r="A64" s="69"/>
      <c r="B64" s="69"/>
      <c r="C64" s="69"/>
      <c r="D64" s="69"/>
      <c r="E64" s="69"/>
      <c r="F64" s="69"/>
      <c r="G64" s="85"/>
    </row>
    <row r="65" spans="1:7">
      <c r="A65" s="449" t="s">
        <v>82</v>
      </c>
      <c r="B65" s="449"/>
      <c r="C65" s="449"/>
      <c r="D65" s="449"/>
      <c r="E65" s="449"/>
      <c r="F65" s="449"/>
      <c r="G65" s="192">
        <f>SUM(G50:G64)+G44</f>
        <v>3265474.12</v>
      </c>
    </row>
    <row r="66" spans="1:7">
      <c r="A66" s="30"/>
    </row>
    <row r="67" spans="1:7">
      <c r="A67" s="453" t="s">
        <v>400</v>
      </c>
      <c r="B67" s="453"/>
      <c r="C67" s="453"/>
      <c r="D67" s="453"/>
      <c r="E67" s="453"/>
      <c r="F67" s="453"/>
      <c r="G67" s="453"/>
    </row>
    <row r="68" spans="1:7">
      <c r="A68" s="276"/>
      <c r="B68" s="276"/>
      <c r="C68" s="276"/>
      <c r="D68" s="276"/>
      <c r="E68" s="276"/>
      <c r="F68" s="276"/>
      <c r="G68" s="276"/>
    </row>
    <row r="69" spans="1:7">
      <c r="A69" s="30" t="s">
        <v>270</v>
      </c>
      <c r="B69" s="29"/>
      <c r="C69" s="29"/>
      <c r="D69" s="28"/>
      <c r="E69" s="32"/>
      <c r="F69" s="37"/>
      <c r="G69" s="86"/>
    </row>
    <row r="70" spans="1:7">
      <c r="A70" s="2" t="s">
        <v>96</v>
      </c>
    </row>
    <row r="71" spans="1:7">
      <c r="A71" s="275" t="s">
        <v>98</v>
      </c>
      <c r="B71" s="275" t="s">
        <v>129</v>
      </c>
      <c r="C71" s="275" t="s">
        <v>130</v>
      </c>
      <c r="D71" s="275" t="s">
        <v>131</v>
      </c>
      <c r="E71" s="275" t="s">
        <v>132</v>
      </c>
      <c r="F71" s="275" t="s">
        <v>110</v>
      </c>
      <c r="G71" s="191" t="s">
        <v>79</v>
      </c>
    </row>
    <row r="72" spans="1:7">
      <c r="A72" s="75" t="s">
        <v>101</v>
      </c>
      <c r="B72" s="283" t="s">
        <v>235</v>
      </c>
      <c r="C72" s="75" t="s">
        <v>388</v>
      </c>
      <c r="D72" s="75" t="s">
        <v>389</v>
      </c>
      <c r="E72" s="75" t="s">
        <v>391</v>
      </c>
      <c r="F72" s="67" t="s">
        <v>401</v>
      </c>
      <c r="G72" s="83">
        <v>30000</v>
      </c>
    </row>
    <row r="73" spans="1:7">
      <c r="A73" s="75"/>
      <c r="B73" s="75"/>
      <c r="C73" s="75"/>
      <c r="D73" s="75" t="s">
        <v>390</v>
      </c>
      <c r="E73" s="75"/>
      <c r="F73" s="75" t="s">
        <v>402</v>
      </c>
      <c r="G73" s="84"/>
    </row>
    <row r="74" spans="1:7">
      <c r="A74" s="75" t="s">
        <v>101</v>
      </c>
      <c r="B74" s="283" t="s">
        <v>235</v>
      </c>
      <c r="C74" s="75" t="s">
        <v>388</v>
      </c>
      <c r="D74" s="75" t="s">
        <v>389</v>
      </c>
      <c r="E74" s="75" t="s">
        <v>391</v>
      </c>
      <c r="F74" s="75" t="s">
        <v>403</v>
      </c>
      <c r="G74" s="84">
        <v>236200</v>
      </c>
    </row>
    <row r="75" spans="1:7">
      <c r="A75" s="75"/>
      <c r="B75" s="75"/>
      <c r="C75" s="75"/>
      <c r="D75" s="75" t="s">
        <v>390</v>
      </c>
      <c r="E75" s="75"/>
      <c r="F75" s="75" t="s">
        <v>404</v>
      </c>
      <c r="G75" s="84"/>
    </row>
    <row r="76" spans="1:7">
      <c r="A76" s="75" t="s">
        <v>101</v>
      </c>
      <c r="B76" s="283" t="s">
        <v>235</v>
      </c>
      <c r="C76" s="75" t="s">
        <v>388</v>
      </c>
      <c r="D76" s="75" t="s">
        <v>389</v>
      </c>
      <c r="E76" s="75" t="s">
        <v>391</v>
      </c>
      <c r="F76" s="75" t="s">
        <v>403</v>
      </c>
      <c r="G76" s="84">
        <v>201000</v>
      </c>
    </row>
    <row r="77" spans="1:7">
      <c r="A77" s="75"/>
      <c r="B77" s="75"/>
      <c r="C77" s="75"/>
      <c r="D77" s="75" t="s">
        <v>390</v>
      </c>
      <c r="E77" s="75"/>
      <c r="F77" s="75" t="s">
        <v>405</v>
      </c>
      <c r="G77" s="84"/>
    </row>
    <row r="78" spans="1:7">
      <c r="A78" s="75" t="s">
        <v>101</v>
      </c>
      <c r="B78" s="283" t="s">
        <v>235</v>
      </c>
      <c r="C78" s="75" t="s">
        <v>388</v>
      </c>
      <c r="D78" s="75" t="s">
        <v>389</v>
      </c>
      <c r="E78" s="75" t="s">
        <v>391</v>
      </c>
      <c r="F78" s="75" t="s">
        <v>406</v>
      </c>
      <c r="G78" s="84">
        <v>346000</v>
      </c>
    </row>
    <row r="79" spans="1:7">
      <c r="A79" s="75"/>
      <c r="B79" s="75"/>
      <c r="C79" s="75"/>
      <c r="D79" s="75" t="s">
        <v>390</v>
      </c>
      <c r="E79" s="75"/>
      <c r="F79" s="75" t="s">
        <v>407</v>
      </c>
      <c r="G79" s="84"/>
    </row>
    <row r="80" spans="1:7">
      <c r="A80" s="75" t="s">
        <v>101</v>
      </c>
      <c r="B80" s="283" t="s">
        <v>235</v>
      </c>
      <c r="C80" s="75" t="s">
        <v>388</v>
      </c>
      <c r="D80" s="75" t="s">
        <v>389</v>
      </c>
      <c r="E80" s="75" t="s">
        <v>391</v>
      </c>
      <c r="F80" s="75" t="s">
        <v>408</v>
      </c>
      <c r="G80" s="84">
        <v>399800</v>
      </c>
    </row>
    <row r="81" spans="1:7">
      <c r="A81" s="75"/>
      <c r="B81" s="75"/>
      <c r="C81" s="75"/>
      <c r="D81" s="75" t="s">
        <v>390</v>
      </c>
      <c r="E81" s="75"/>
      <c r="F81" s="75" t="s">
        <v>409</v>
      </c>
      <c r="G81" s="84"/>
    </row>
    <row r="82" spans="1:7">
      <c r="A82" s="75" t="s">
        <v>101</v>
      </c>
      <c r="B82" s="283" t="s">
        <v>235</v>
      </c>
      <c r="C82" s="75" t="s">
        <v>388</v>
      </c>
      <c r="D82" s="75" t="s">
        <v>389</v>
      </c>
      <c r="E82" s="75" t="s">
        <v>391</v>
      </c>
      <c r="F82" s="75" t="s">
        <v>410</v>
      </c>
      <c r="G82" s="84">
        <v>278000</v>
      </c>
    </row>
    <row r="83" spans="1:7">
      <c r="A83" s="75"/>
      <c r="B83" s="75"/>
      <c r="C83" s="75"/>
      <c r="D83" s="75" t="s">
        <v>390</v>
      </c>
      <c r="E83" s="75"/>
      <c r="F83" s="287" t="s">
        <v>411</v>
      </c>
      <c r="G83" s="84"/>
    </row>
    <row r="84" spans="1:7">
      <c r="A84" s="75" t="s">
        <v>101</v>
      </c>
      <c r="B84" s="283" t="s">
        <v>235</v>
      </c>
      <c r="C84" s="75" t="s">
        <v>388</v>
      </c>
      <c r="D84" s="75" t="s">
        <v>389</v>
      </c>
      <c r="E84" s="75" t="s">
        <v>391</v>
      </c>
      <c r="F84" s="75" t="s">
        <v>412</v>
      </c>
      <c r="G84" s="84">
        <v>416000</v>
      </c>
    </row>
    <row r="85" spans="1:7">
      <c r="A85" s="75"/>
      <c r="B85" s="75"/>
      <c r="C85" s="75"/>
      <c r="D85" s="75" t="s">
        <v>390</v>
      </c>
      <c r="E85" s="75"/>
      <c r="F85" s="75" t="s">
        <v>413</v>
      </c>
      <c r="G85" s="84"/>
    </row>
    <row r="86" spans="1:7">
      <c r="A86" s="69"/>
      <c r="B86" s="69"/>
      <c r="C86" s="69"/>
      <c r="D86" s="69"/>
      <c r="E86" s="69"/>
      <c r="F86" s="69"/>
      <c r="G86" s="85"/>
    </row>
    <row r="87" spans="1:7">
      <c r="A87" s="449" t="s">
        <v>82</v>
      </c>
      <c r="B87" s="449"/>
      <c r="C87" s="449"/>
      <c r="D87" s="449"/>
      <c r="E87" s="449"/>
      <c r="F87" s="449"/>
      <c r="G87" s="192">
        <f>SUM(G72:G86)+G65</f>
        <v>5172474.12</v>
      </c>
    </row>
    <row r="88" spans="1:7">
      <c r="A88" s="30"/>
    </row>
    <row r="89" spans="1:7">
      <c r="A89" s="453" t="s">
        <v>414</v>
      </c>
      <c r="B89" s="453"/>
      <c r="C89" s="453"/>
      <c r="D89" s="453"/>
      <c r="E89" s="453"/>
      <c r="F89" s="453"/>
      <c r="G89" s="453"/>
    </row>
    <row r="90" spans="1:7">
      <c r="A90" s="276"/>
      <c r="B90" s="276"/>
      <c r="C90" s="276"/>
      <c r="D90" s="276"/>
      <c r="E90" s="276"/>
      <c r="F90" s="276"/>
      <c r="G90" s="276"/>
    </row>
    <row r="91" spans="1:7">
      <c r="A91" s="30" t="s">
        <v>270</v>
      </c>
      <c r="B91" s="29"/>
      <c r="C91" s="29"/>
      <c r="D91" s="28"/>
      <c r="E91" s="32"/>
      <c r="F91" s="37"/>
      <c r="G91" s="86"/>
    </row>
    <row r="92" spans="1:7">
      <c r="A92" s="2" t="s">
        <v>96</v>
      </c>
    </row>
    <row r="93" spans="1:7">
      <c r="A93" s="275" t="s">
        <v>98</v>
      </c>
      <c r="B93" s="275" t="s">
        <v>129</v>
      </c>
      <c r="C93" s="275" t="s">
        <v>130</v>
      </c>
      <c r="D93" s="275" t="s">
        <v>131</v>
      </c>
      <c r="E93" s="275" t="s">
        <v>132</v>
      </c>
      <c r="F93" s="275" t="s">
        <v>110</v>
      </c>
      <c r="G93" s="191" t="s">
        <v>79</v>
      </c>
    </row>
    <row r="94" spans="1:7">
      <c r="A94" s="75" t="s">
        <v>101</v>
      </c>
      <c r="B94" s="283" t="s">
        <v>235</v>
      </c>
      <c r="C94" s="75" t="s">
        <v>388</v>
      </c>
      <c r="D94" s="75" t="s">
        <v>389</v>
      </c>
      <c r="E94" s="75" t="s">
        <v>391</v>
      </c>
      <c r="F94" s="75" t="s">
        <v>415</v>
      </c>
      <c r="G94" s="83">
        <v>131000</v>
      </c>
    </row>
    <row r="95" spans="1:7">
      <c r="A95" s="75"/>
      <c r="B95" s="75"/>
      <c r="C95" s="75"/>
      <c r="D95" s="75"/>
      <c r="E95" s="75"/>
      <c r="F95" s="75"/>
      <c r="G95" s="84"/>
    </row>
    <row r="96" spans="1:7">
      <c r="A96" s="75" t="s">
        <v>101</v>
      </c>
      <c r="B96" s="277" t="s">
        <v>230</v>
      </c>
      <c r="C96" s="277" t="s">
        <v>357</v>
      </c>
      <c r="D96" s="75" t="s">
        <v>191</v>
      </c>
      <c r="E96" s="75" t="s">
        <v>191</v>
      </c>
      <c r="F96" s="75" t="s">
        <v>416</v>
      </c>
      <c r="G96" s="84">
        <v>18000</v>
      </c>
    </row>
    <row r="97" spans="1:7">
      <c r="A97" s="75"/>
      <c r="B97" s="75"/>
      <c r="C97" s="75"/>
      <c r="D97" s="75"/>
      <c r="E97" s="75"/>
      <c r="F97" s="75" t="s">
        <v>417</v>
      </c>
      <c r="G97" s="84"/>
    </row>
    <row r="98" spans="1:7">
      <c r="A98" s="75"/>
      <c r="B98" s="283"/>
      <c r="C98" s="75"/>
      <c r="D98" s="75"/>
      <c r="E98" s="75"/>
      <c r="F98" s="75"/>
      <c r="G98" s="84"/>
    </row>
    <row r="99" spans="1:7">
      <c r="A99" s="75"/>
      <c r="B99" s="75"/>
      <c r="C99" s="75"/>
      <c r="D99" s="75"/>
      <c r="E99" s="75"/>
      <c r="F99" s="75"/>
      <c r="G99" s="84"/>
    </row>
    <row r="100" spans="1:7">
      <c r="A100" s="69"/>
      <c r="B100" s="69"/>
      <c r="C100" s="69"/>
      <c r="D100" s="69"/>
      <c r="E100" s="69"/>
      <c r="F100" s="69"/>
      <c r="G100" s="85"/>
    </row>
    <row r="101" spans="1:7">
      <c r="A101" s="449" t="s">
        <v>108</v>
      </c>
      <c r="B101" s="449"/>
      <c r="C101" s="449"/>
      <c r="D101" s="449"/>
      <c r="E101" s="449"/>
      <c r="F101" s="449"/>
      <c r="G101" s="192">
        <f>SUM(G94:G100)+G87</f>
        <v>5321474.12</v>
      </c>
    </row>
    <row r="102" spans="1:7">
      <c r="A102" s="30"/>
    </row>
    <row r="103" spans="1:7">
      <c r="A103" s="30"/>
    </row>
    <row r="104" spans="1:7">
      <c r="A104" s="30"/>
    </row>
    <row r="105" spans="1:7">
      <c r="A105" s="30"/>
    </row>
    <row r="106" spans="1:7">
      <c r="A106" s="30"/>
    </row>
    <row r="107" spans="1:7">
      <c r="A107" s="30"/>
    </row>
    <row r="108" spans="1:7">
      <c r="A108" s="30"/>
    </row>
    <row r="109" spans="1:7">
      <c r="A109" s="30"/>
    </row>
    <row r="110" spans="1:7">
      <c r="A110" s="30"/>
    </row>
    <row r="111" spans="1:7">
      <c r="A111" s="453" t="s">
        <v>418</v>
      </c>
      <c r="B111" s="453"/>
      <c r="C111" s="453"/>
      <c r="D111" s="453"/>
      <c r="E111" s="453"/>
      <c r="F111" s="453"/>
      <c r="G111" s="453"/>
    </row>
    <row r="112" spans="1:7">
      <c r="A112" s="30"/>
    </row>
    <row r="113" spans="1:7">
      <c r="A113" s="30" t="s">
        <v>270</v>
      </c>
    </row>
    <row r="114" spans="1:7">
      <c r="A114" s="2" t="s">
        <v>24</v>
      </c>
    </row>
    <row r="115" spans="1:7">
      <c r="A115" s="171" t="s">
        <v>98</v>
      </c>
      <c r="B115" s="171" t="s">
        <v>129</v>
      </c>
      <c r="C115" s="171" t="s">
        <v>130</v>
      </c>
      <c r="D115" s="171" t="s">
        <v>131</v>
      </c>
      <c r="E115" s="171" t="s">
        <v>132</v>
      </c>
      <c r="F115" s="171" t="s">
        <v>110</v>
      </c>
      <c r="G115" s="191" t="s">
        <v>79</v>
      </c>
    </row>
    <row r="116" spans="1:7">
      <c r="A116" s="26" t="s">
        <v>101</v>
      </c>
      <c r="B116" s="26" t="s">
        <v>230</v>
      </c>
      <c r="C116" s="26" t="s">
        <v>357</v>
      </c>
      <c r="D116" s="26" t="s">
        <v>178</v>
      </c>
      <c r="E116" s="278" t="s">
        <v>421</v>
      </c>
      <c r="F116" s="277" t="s">
        <v>422</v>
      </c>
      <c r="G116" s="20">
        <v>50000</v>
      </c>
    </row>
    <row r="117" spans="1:7">
      <c r="A117" s="260" t="s">
        <v>101</v>
      </c>
      <c r="B117" s="260" t="s">
        <v>230</v>
      </c>
      <c r="C117" s="260" t="s">
        <v>357</v>
      </c>
      <c r="D117" s="260" t="s">
        <v>183</v>
      </c>
      <c r="E117" s="284" t="s">
        <v>358</v>
      </c>
      <c r="F117" s="283" t="s">
        <v>359</v>
      </c>
      <c r="G117" s="262">
        <v>272160</v>
      </c>
    </row>
    <row r="118" spans="1:7">
      <c r="A118" s="260"/>
      <c r="B118" s="260"/>
      <c r="C118" s="260"/>
      <c r="D118" s="260"/>
      <c r="E118" s="284" t="s">
        <v>360</v>
      </c>
      <c r="F118" s="283"/>
      <c r="G118" s="262"/>
    </row>
    <row r="119" spans="1:7">
      <c r="A119" s="260" t="s">
        <v>101</v>
      </c>
      <c r="B119" s="260" t="s">
        <v>361</v>
      </c>
      <c r="C119" s="260" t="s">
        <v>423</v>
      </c>
      <c r="D119" s="260" t="s">
        <v>183</v>
      </c>
      <c r="E119" s="284" t="s">
        <v>358</v>
      </c>
      <c r="F119" s="283" t="s">
        <v>359</v>
      </c>
      <c r="G119" s="262">
        <v>46520</v>
      </c>
    </row>
    <row r="120" spans="1:7">
      <c r="A120" s="260"/>
      <c r="B120" s="260"/>
      <c r="C120" s="260"/>
      <c r="D120" s="260"/>
      <c r="E120" s="284" t="s">
        <v>360</v>
      </c>
      <c r="F120" s="283"/>
      <c r="G120" s="262"/>
    </row>
    <row r="121" spans="1:7">
      <c r="A121" s="260" t="s">
        <v>101</v>
      </c>
      <c r="B121" s="260" t="s">
        <v>230</v>
      </c>
      <c r="C121" s="260" t="s">
        <v>363</v>
      </c>
      <c r="D121" s="260" t="s">
        <v>183</v>
      </c>
      <c r="E121" s="284" t="s">
        <v>358</v>
      </c>
      <c r="F121" s="283" t="s">
        <v>359</v>
      </c>
      <c r="G121" s="262">
        <v>181190</v>
      </c>
    </row>
    <row r="122" spans="1:7">
      <c r="A122" s="260"/>
      <c r="B122" s="260"/>
      <c r="C122" s="260"/>
      <c r="D122" s="260"/>
      <c r="E122" s="284" t="s">
        <v>360</v>
      </c>
      <c r="F122" s="283"/>
      <c r="G122" s="262"/>
    </row>
    <row r="123" spans="1:7">
      <c r="A123" s="260" t="s">
        <v>101</v>
      </c>
      <c r="B123" s="260" t="s">
        <v>232</v>
      </c>
      <c r="C123" s="260" t="s">
        <v>424</v>
      </c>
      <c r="D123" s="260" t="s">
        <v>183</v>
      </c>
      <c r="E123" s="284" t="s">
        <v>358</v>
      </c>
      <c r="F123" s="283" t="s">
        <v>359</v>
      </c>
      <c r="G123" s="262">
        <v>138980</v>
      </c>
    </row>
    <row r="124" spans="1:7">
      <c r="A124" s="260"/>
      <c r="B124" s="260"/>
      <c r="C124" s="260"/>
      <c r="D124" s="260"/>
      <c r="E124" s="284" t="s">
        <v>360</v>
      </c>
      <c r="F124" s="283"/>
      <c r="G124" s="262"/>
    </row>
    <row r="125" spans="1:7">
      <c r="A125" s="260" t="s">
        <v>101</v>
      </c>
      <c r="B125" s="260" t="s">
        <v>234</v>
      </c>
      <c r="C125" s="260" t="s">
        <v>425</v>
      </c>
      <c r="D125" s="260" t="s">
        <v>183</v>
      </c>
      <c r="E125" s="284" t="s">
        <v>358</v>
      </c>
      <c r="F125" s="283" t="s">
        <v>359</v>
      </c>
      <c r="G125" s="262">
        <v>60830</v>
      </c>
    </row>
    <row r="126" spans="1:7">
      <c r="A126" s="260"/>
      <c r="B126" s="260"/>
      <c r="C126" s="260"/>
      <c r="D126" s="260"/>
      <c r="E126" s="284" t="s">
        <v>360</v>
      </c>
      <c r="F126" s="283"/>
      <c r="G126" s="262"/>
    </row>
    <row r="127" spans="1:7">
      <c r="A127" s="260" t="s">
        <v>101</v>
      </c>
      <c r="B127" s="260" t="s">
        <v>235</v>
      </c>
      <c r="C127" s="260" t="s">
        <v>425</v>
      </c>
      <c r="D127" s="260" t="s">
        <v>183</v>
      </c>
      <c r="E127" s="284" t="s">
        <v>358</v>
      </c>
      <c r="F127" s="283" t="s">
        <v>359</v>
      </c>
      <c r="G127" s="262">
        <v>125300</v>
      </c>
    </row>
    <row r="128" spans="1:7">
      <c r="A128" s="260"/>
      <c r="B128" s="260"/>
      <c r="C128" s="260"/>
      <c r="D128" s="260"/>
      <c r="E128" s="284" t="s">
        <v>360</v>
      </c>
      <c r="F128" s="283"/>
      <c r="G128" s="262"/>
    </row>
    <row r="129" spans="1:7">
      <c r="A129" s="260" t="s">
        <v>101</v>
      </c>
      <c r="B129" s="260" t="s">
        <v>235</v>
      </c>
      <c r="C129" s="260" t="s">
        <v>426</v>
      </c>
      <c r="D129" s="260" t="s">
        <v>183</v>
      </c>
      <c r="E129" s="284" t="s">
        <v>358</v>
      </c>
      <c r="F129" s="283" t="s">
        <v>359</v>
      </c>
      <c r="G129" s="262">
        <v>36770</v>
      </c>
    </row>
    <row r="130" spans="1:7">
      <c r="A130" s="260"/>
      <c r="B130" s="260"/>
      <c r="C130" s="260"/>
      <c r="D130" s="260"/>
      <c r="E130" s="284" t="s">
        <v>360</v>
      </c>
      <c r="F130" s="283"/>
      <c r="G130" s="262"/>
    </row>
    <row r="131" spans="1:7">
      <c r="A131" s="27"/>
      <c r="B131" s="27"/>
      <c r="C131" s="27"/>
      <c r="D131" s="27"/>
      <c r="E131" s="27"/>
      <c r="F131" s="27"/>
      <c r="G131" s="282"/>
    </row>
    <row r="132" spans="1:7">
      <c r="A132" s="449" t="s">
        <v>82</v>
      </c>
      <c r="B132" s="449"/>
      <c r="C132" s="449"/>
      <c r="D132" s="449"/>
      <c r="E132" s="449"/>
      <c r="F132" s="449"/>
      <c r="G132" s="192">
        <f>SUM(G116:G131)</f>
        <v>911750</v>
      </c>
    </row>
    <row r="133" spans="1:7">
      <c r="A133" s="453" t="s">
        <v>419</v>
      </c>
      <c r="B133" s="453"/>
      <c r="C133" s="453"/>
      <c r="D133" s="453"/>
      <c r="E133" s="453"/>
      <c r="F133" s="453"/>
      <c r="G133" s="453"/>
    </row>
    <row r="134" spans="1:7">
      <c r="A134" s="30"/>
    </row>
    <row r="135" spans="1:7">
      <c r="A135" s="30" t="s">
        <v>270</v>
      </c>
    </row>
    <row r="136" spans="1:7">
      <c r="A136" s="2" t="s">
        <v>24</v>
      </c>
    </row>
    <row r="137" spans="1:7">
      <c r="A137" s="275" t="s">
        <v>98</v>
      </c>
      <c r="B137" s="275" t="s">
        <v>129</v>
      </c>
      <c r="C137" s="275" t="s">
        <v>130</v>
      </c>
      <c r="D137" s="275" t="s">
        <v>131</v>
      </c>
      <c r="E137" s="275" t="s">
        <v>132</v>
      </c>
      <c r="F137" s="275" t="s">
        <v>110</v>
      </c>
      <c r="G137" s="191" t="s">
        <v>79</v>
      </c>
    </row>
    <row r="138" spans="1:7">
      <c r="A138" s="26" t="s">
        <v>101</v>
      </c>
      <c r="B138" s="26" t="s">
        <v>238</v>
      </c>
      <c r="C138" s="26" t="s">
        <v>425</v>
      </c>
      <c r="D138" s="26" t="s">
        <v>183</v>
      </c>
      <c r="E138" s="278" t="s">
        <v>358</v>
      </c>
      <c r="F138" s="277" t="s">
        <v>359</v>
      </c>
      <c r="G138" s="20">
        <v>35460</v>
      </c>
    </row>
    <row r="139" spans="1:7">
      <c r="A139" s="260"/>
      <c r="B139" s="260"/>
      <c r="C139" s="260"/>
      <c r="D139" s="260"/>
      <c r="E139" s="284" t="s">
        <v>360</v>
      </c>
      <c r="F139" s="260"/>
      <c r="G139" s="262"/>
    </row>
    <row r="140" spans="1:7">
      <c r="A140" s="260" t="s">
        <v>101</v>
      </c>
      <c r="B140" s="260" t="s">
        <v>230</v>
      </c>
      <c r="C140" s="260" t="s">
        <v>357</v>
      </c>
      <c r="D140" s="260" t="s">
        <v>184</v>
      </c>
      <c r="E140" s="284" t="s">
        <v>367</v>
      </c>
      <c r="F140" s="283" t="s">
        <v>368</v>
      </c>
      <c r="G140" s="262">
        <v>7032.55</v>
      </c>
    </row>
    <row r="141" spans="1:7">
      <c r="A141" s="260" t="s">
        <v>101</v>
      </c>
      <c r="B141" s="260" t="s">
        <v>230</v>
      </c>
      <c r="C141" s="260" t="s">
        <v>357</v>
      </c>
      <c r="D141" s="260" t="s">
        <v>184</v>
      </c>
      <c r="E141" s="284" t="s">
        <v>367</v>
      </c>
      <c r="F141" s="283" t="s">
        <v>427</v>
      </c>
      <c r="G141" s="262">
        <v>8200</v>
      </c>
    </row>
    <row r="142" spans="1:7">
      <c r="A142" s="260" t="s">
        <v>101</v>
      </c>
      <c r="B142" s="260" t="s">
        <v>230</v>
      </c>
      <c r="C142" s="260" t="s">
        <v>357</v>
      </c>
      <c r="D142" s="260" t="s">
        <v>184</v>
      </c>
      <c r="E142" s="284" t="s">
        <v>367</v>
      </c>
      <c r="F142" s="283" t="s">
        <v>428</v>
      </c>
      <c r="G142" s="262">
        <v>8200</v>
      </c>
    </row>
    <row r="143" spans="1:7">
      <c r="A143" s="260" t="s">
        <v>101</v>
      </c>
      <c r="B143" s="260" t="s">
        <v>361</v>
      </c>
      <c r="C143" s="260" t="s">
        <v>423</v>
      </c>
      <c r="D143" s="260" t="s">
        <v>184</v>
      </c>
      <c r="E143" s="284" t="s">
        <v>367</v>
      </c>
      <c r="F143" s="283" t="s">
        <v>429</v>
      </c>
      <c r="G143" s="262">
        <v>8200</v>
      </c>
    </row>
    <row r="144" spans="1:7">
      <c r="A144" s="260" t="s">
        <v>101</v>
      </c>
      <c r="B144" s="260" t="s">
        <v>232</v>
      </c>
      <c r="C144" s="260" t="s">
        <v>424</v>
      </c>
      <c r="D144" s="260" t="s">
        <v>184</v>
      </c>
      <c r="E144" s="284" t="s">
        <v>430</v>
      </c>
      <c r="F144" s="283" t="s">
        <v>431</v>
      </c>
      <c r="G144" s="262">
        <v>10000</v>
      </c>
    </row>
    <row r="145" spans="1:7">
      <c r="A145" s="260" t="s">
        <v>101</v>
      </c>
      <c r="B145" s="260" t="s">
        <v>232</v>
      </c>
      <c r="C145" s="260" t="s">
        <v>432</v>
      </c>
      <c r="D145" s="260" t="s">
        <v>185</v>
      </c>
      <c r="E145" s="284" t="s">
        <v>433</v>
      </c>
      <c r="F145" s="283" t="s">
        <v>434</v>
      </c>
      <c r="G145" s="262">
        <f>130102.14+247043.3</f>
        <v>377145.44</v>
      </c>
    </row>
    <row r="146" spans="1:7">
      <c r="A146" s="260" t="s">
        <v>101</v>
      </c>
      <c r="B146" s="260" t="s">
        <v>230</v>
      </c>
      <c r="C146" s="260" t="s">
        <v>357</v>
      </c>
      <c r="D146" s="260" t="s">
        <v>186</v>
      </c>
      <c r="E146" s="291" t="s">
        <v>435</v>
      </c>
      <c r="F146" s="283" t="s">
        <v>436</v>
      </c>
      <c r="G146" s="262">
        <v>5000</v>
      </c>
    </row>
    <row r="147" spans="1:7">
      <c r="A147" s="260" t="s">
        <v>101</v>
      </c>
      <c r="B147" s="260" t="s">
        <v>234</v>
      </c>
      <c r="C147" s="260" t="s">
        <v>425</v>
      </c>
      <c r="D147" s="260" t="s">
        <v>189</v>
      </c>
      <c r="E147" s="292" t="s">
        <v>437</v>
      </c>
      <c r="F147" s="283" t="s">
        <v>438</v>
      </c>
      <c r="G147" s="262">
        <v>514400</v>
      </c>
    </row>
    <row r="148" spans="1:7">
      <c r="A148" s="260" t="s">
        <v>439</v>
      </c>
      <c r="B148" s="260" t="s">
        <v>235</v>
      </c>
      <c r="C148" s="260" t="s">
        <v>388</v>
      </c>
      <c r="D148" s="260" t="s">
        <v>189</v>
      </c>
      <c r="E148" s="284" t="s">
        <v>391</v>
      </c>
      <c r="F148" s="283" t="s">
        <v>440</v>
      </c>
      <c r="G148" s="262">
        <v>1923236</v>
      </c>
    </row>
    <row r="149" spans="1:7">
      <c r="A149" s="260" t="s">
        <v>441</v>
      </c>
      <c r="B149" s="260"/>
      <c r="C149" s="260"/>
      <c r="D149" s="260"/>
      <c r="E149" s="293"/>
      <c r="F149" s="283" t="s">
        <v>442</v>
      </c>
      <c r="G149" s="262"/>
    </row>
    <row r="150" spans="1:7">
      <c r="A150" s="260" t="s">
        <v>443</v>
      </c>
      <c r="B150" s="260"/>
      <c r="C150" s="260"/>
      <c r="D150" s="260"/>
      <c r="E150" s="293"/>
      <c r="F150" s="260"/>
      <c r="G150" s="262"/>
    </row>
    <row r="151" spans="1:7">
      <c r="A151" s="260" t="s">
        <v>439</v>
      </c>
      <c r="B151" s="260" t="s">
        <v>235</v>
      </c>
      <c r="C151" s="260" t="s">
        <v>388</v>
      </c>
      <c r="D151" s="260" t="s">
        <v>189</v>
      </c>
      <c r="E151" s="284" t="s">
        <v>391</v>
      </c>
      <c r="F151" s="283" t="s">
        <v>444</v>
      </c>
      <c r="G151" s="294">
        <v>367030</v>
      </c>
    </row>
    <row r="152" spans="1:7">
      <c r="A152" s="260" t="s">
        <v>441</v>
      </c>
      <c r="B152" s="295"/>
      <c r="C152" s="295"/>
      <c r="D152" s="295"/>
      <c r="E152" s="296"/>
      <c r="F152" s="283" t="s">
        <v>445</v>
      </c>
      <c r="G152" s="260"/>
    </row>
    <row r="153" spans="1:7">
      <c r="A153" s="26" t="s">
        <v>443</v>
      </c>
      <c r="B153" s="288"/>
      <c r="C153" s="288"/>
      <c r="D153" s="288"/>
      <c r="E153" s="289"/>
      <c r="F153" s="277"/>
      <c r="G153" s="26"/>
    </row>
    <row r="154" spans="1:7">
      <c r="A154" s="449" t="s">
        <v>82</v>
      </c>
      <c r="B154" s="449"/>
      <c r="C154" s="449"/>
      <c r="D154" s="449"/>
      <c r="E154" s="449"/>
      <c r="F154" s="449"/>
      <c r="G154" s="192">
        <f>SUM(G138:G153)+G132</f>
        <v>4175653.99</v>
      </c>
    </row>
    <row r="155" spans="1:7">
      <c r="A155" s="453" t="s">
        <v>420</v>
      </c>
      <c r="B155" s="453"/>
      <c r="C155" s="453"/>
      <c r="D155" s="453"/>
      <c r="E155" s="453"/>
      <c r="F155" s="453"/>
      <c r="G155" s="453"/>
    </row>
    <row r="156" spans="1:7">
      <c r="A156" s="30"/>
    </row>
    <row r="157" spans="1:7">
      <c r="A157" s="30" t="s">
        <v>270</v>
      </c>
    </row>
    <row r="158" spans="1:7">
      <c r="A158" s="2" t="s">
        <v>24</v>
      </c>
    </row>
    <row r="159" spans="1:7">
      <c r="A159" s="275" t="s">
        <v>98</v>
      </c>
      <c r="B159" s="275" t="s">
        <v>129</v>
      </c>
      <c r="C159" s="275" t="s">
        <v>130</v>
      </c>
      <c r="D159" s="275" t="s">
        <v>131</v>
      </c>
      <c r="E159" s="275" t="s">
        <v>132</v>
      </c>
      <c r="F159" s="275" t="s">
        <v>110</v>
      </c>
      <c r="G159" s="191" t="s">
        <v>79</v>
      </c>
    </row>
    <row r="160" spans="1:7">
      <c r="A160" s="26" t="s">
        <v>439</v>
      </c>
      <c r="B160" s="26" t="s">
        <v>235</v>
      </c>
      <c r="C160" s="26" t="s">
        <v>388</v>
      </c>
      <c r="D160" s="26" t="s">
        <v>189</v>
      </c>
      <c r="E160" s="278" t="s">
        <v>391</v>
      </c>
      <c r="F160" s="277" t="s">
        <v>446</v>
      </c>
      <c r="G160" s="20">
        <v>588416</v>
      </c>
    </row>
    <row r="161" spans="1:7">
      <c r="A161" s="260" t="s">
        <v>441</v>
      </c>
      <c r="B161" s="260"/>
      <c r="C161" s="260"/>
      <c r="D161" s="260"/>
      <c r="E161" s="284"/>
      <c r="F161" s="283" t="s">
        <v>447</v>
      </c>
      <c r="G161" s="262"/>
    </row>
    <row r="162" spans="1:7">
      <c r="A162" s="260" t="s">
        <v>443</v>
      </c>
      <c r="B162" s="260"/>
      <c r="C162" s="260"/>
      <c r="D162" s="260"/>
      <c r="E162" s="284"/>
      <c r="F162" s="283"/>
      <c r="G162" s="262"/>
    </row>
    <row r="163" spans="1:7">
      <c r="A163" s="259"/>
      <c r="B163" s="259"/>
      <c r="C163" s="259"/>
      <c r="D163" s="259"/>
      <c r="E163" s="259"/>
      <c r="F163" s="259"/>
      <c r="G163" s="285"/>
    </row>
    <row r="164" spans="1:7">
      <c r="A164" s="259"/>
      <c r="B164" s="259"/>
      <c r="C164" s="259"/>
      <c r="D164" s="259"/>
      <c r="E164" s="259"/>
      <c r="F164" s="259"/>
      <c r="G164" s="285"/>
    </row>
    <row r="165" spans="1:7">
      <c r="A165" s="27"/>
      <c r="B165" s="27"/>
      <c r="C165" s="27"/>
      <c r="D165" s="27"/>
      <c r="E165" s="27"/>
      <c r="F165" s="27"/>
      <c r="G165" s="282"/>
    </row>
    <row r="166" spans="1:7">
      <c r="A166" s="449" t="s">
        <v>108</v>
      </c>
      <c r="B166" s="449"/>
      <c r="C166" s="449"/>
      <c r="D166" s="449"/>
      <c r="E166" s="449"/>
      <c r="F166" s="449"/>
      <c r="G166" s="290">
        <f>SUM(G160:G165)+G154</f>
        <v>4764069.99</v>
      </c>
    </row>
    <row r="168" spans="1:7">
      <c r="A168" s="271"/>
      <c r="B168" s="272"/>
      <c r="C168" s="271"/>
      <c r="F168" s="271"/>
    </row>
    <row r="169" spans="1:7">
      <c r="A169" s="271"/>
      <c r="B169" s="272"/>
      <c r="C169" s="271"/>
      <c r="D169" s="271"/>
      <c r="E169" s="271"/>
      <c r="F169" s="271"/>
    </row>
    <row r="170" spans="1:7">
      <c r="A170" s="271"/>
      <c r="B170" s="271"/>
      <c r="C170" s="271"/>
      <c r="D170" s="271"/>
      <c r="E170" s="271"/>
      <c r="F170" s="271"/>
    </row>
    <row r="171" spans="1:7">
      <c r="A171" s="271"/>
      <c r="C171" s="271"/>
      <c r="F171" s="271"/>
    </row>
    <row r="172" spans="1:7">
      <c r="A172" s="271"/>
      <c r="C172" s="271"/>
      <c r="D172" s="271"/>
    </row>
  </sheetData>
  <mergeCells count="18">
    <mergeCell ref="A133:G133"/>
    <mergeCell ref="A154:F154"/>
    <mergeCell ref="A155:G155"/>
    <mergeCell ref="A166:F166"/>
    <mergeCell ref="A1:H1"/>
    <mergeCell ref="A2:H2"/>
    <mergeCell ref="A3:H3"/>
    <mergeCell ref="A22:F22"/>
    <mergeCell ref="A132:F132"/>
    <mergeCell ref="A44:F44"/>
    <mergeCell ref="A23:G23"/>
    <mergeCell ref="A45:G45"/>
    <mergeCell ref="A65:F65"/>
    <mergeCell ref="A67:G67"/>
    <mergeCell ref="A87:F87"/>
    <mergeCell ref="A89:G89"/>
    <mergeCell ref="A101:F101"/>
    <mergeCell ref="A111:G111"/>
  </mergeCells>
  <printOptions horizontalCentered="1"/>
  <pageMargins left="0.55000000000000004" right="0.19685039370078741" top="0.39370078740157483" bottom="0.19685039370078741" header="0.31496062992125984" footer="0.31496062992125984"/>
  <pageSetup paperSize="9" orientation="landscape" copies="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I16" sqref="I16"/>
    </sheetView>
  </sheetViews>
  <sheetFormatPr defaultRowHeight="24"/>
  <cols>
    <col min="1" max="1" width="13" style="1" customWidth="1"/>
    <col min="2" max="2" width="17.75" style="1" customWidth="1"/>
    <col min="3" max="3" width="16.5" style="1" customWidth="1"/>
    <col min="4" max="4" width="19" style="1" customWidth="1"/>
    <col min="5" max="5" width="35.25" style="1" customWidth="1"/>
    <col min="6" max="6" width="15.625" style="4" customWidth="1"/>
    <col min="7" max="16384" width="9" style="1"/>
  </cols>
  <sheetData>
    <row r="1" spans="1:7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</row>
    <row r="2" spans="1:7" s="29" customFormat="1">
      <c r="A2" s="456" t="s">
        <v>43</v>
      </c>
      <c r="B2" s="456"/>
      <c r="C2" s="456"/>
      <c r="D2" s="456"/>
      <c r="E2" s="456"/>
      <c r="F2" s="456"/>
      <c r="G2" s="456"/>
    </row>
    <row r="3" spans="1:7" s="29" customFormat="1">
      <c r="A3" s="453" t="s">
        <v>44</v>
      </c>
      <c r="B3" s="453"/>
      <c r="C3" s="453"/>
      <c r="D3" s="453"/>
      <c r="E3" s="453"/>
      <c r="F3" s="453"/>
      <c r="G3" s="453"/>
    </row>
    <row r="4" spans="1:7" s="29" customFormat="1">
      <c r="A4" s="30" t="s">
        <v>133</v>
      </c>
      <c r="D4" s="28"/>
      <c r="E4" s="32"/>
      <c r="F4" s="37"/>
      <c r="G4" s="28"/>
    </row>
    <row r="5" spans="1:7">
      <c r="A5" s="2" t="s">
        <v>96</v>
      </c>
    </row>
    <row r="6" spans="1:7">
      <c r="A6" s="171" t="s">
        <v>306</v>
      </c>
      <c r="B6" s="171" t="s">
        <v>129</v>
      </c>
      <c r="C6" s="171" t="s">
        <v>130</v>
      </c>
      <c r="D6" s="171" t="s">
        <v>131</v>
      </c>
      <c r="E6" s="171" t="s">
        <v>132</v>
      </c>
      <c r="F6" s="117" t="s">
        <v>79</v>
      </c>
    </row>
    <row r="7" spans="1:7">
      <c r="A7" s="39"/>
      <c r="B7" s="39"/>
      <c r="C7" s="39"/>
      <c r="D7" s="39"/>
      <c r="E7" s="39"/>
      <c r="F7" s="19"/>
    </row>
    <row r="8" spans="1:7">
      <c r="A8" s="25"/>
      <c r="B8" s="25"/>
      <c r="C8" s="25"/>
      <c r="D8" s="25"/>
      <c r="E8" s="25"/>
      <c r="F8" s="20"/>
    </row>
    <row r="9" spans="1:7">
      <c r="A9" s="25"/>
      <c r="B9" s="25"/>
      <c r="C9" s="25"/>
      <c r="D9" s="25"/>
      <c r="E9" s="25"/>
      <c r="F9" s="20"/>
    </row>
    <row r="10" spans="1:7">
      <c r="A10" s="27"/>
      <c r="B10" s="27"/>
      <c r="C10" s="27"/>
      <c r="D10" s="27"/>
      <c r="E10" s="27"/>
      <c r="F10" s="21"/>
    </row>
    <row r="11" spans="1:7">
      <c r="A11" s="449" t="s">
        <v>82</v>
      </c>
      <c r="B11" s="449"/>
      <c r="C11" s="449"/>
      <c r="D11" s="449"/>
      <c r="E11" s="449"/>
      <c r="F11" s="118">
        <f>SUM(F7:F10)</f>
        <v>0</v>
      </c>
    </row>
    <row r="13" spans="1:7">
      <c r="A13" s="2" t="s">
        <v>24</v>
      </c>
    </row>
    <row r="14" spans="1:7">
      <c r="A14" s="171" t="s">
        <v>306</v>
      </c>
      <c r="B14" s="171" t="s">
        <v>129</v>
      </c>
      <c r="C14" s="171" t="s">
        <v>130</v>
      </c>
      <c r="D14" s="171" t="s">
        <v>131</v>
      </c>
      <c r="E14" s="171" t="s">
        <v>132</v>
      </c>
      <c r="F14" s="117" t="s">
        <v>79</v>
      </c>
    </row>
    <row r="15" spans="1:7">
      <c r="A15" s="39"/>
      <c r="B15" s="39"/>
      <c r="C15" s="39"/>
      <c r="D15" s="39"/>
      <c r="E15" s="39"/>
      <c r="F15" s="19"/>
    </row>
    <row r="16" spans="1:7">
      <c r="A16" s="25"/>
      <c r="B16" s="25"/>
      <c r="C16" s="25"/>
      <c r="D16" s="25"/>
      <c r="E16" s="25"/>
      <c r="F16" s="20"/>
    </row>
    <row r="17" spans="1:6">
      <c r="A17" s="25"/>
      <c r="B17" s="25"/>
      <c r="C17" s="25"/>
      <c r="D17" s="25"/>
      <c r="E17" s="25"/>
      <c r="F17" s="20"/>
    </row>
    <row r="18" spans="1:6">
      <c r="A18" s="27"/>
      <c r="B18" s="27"/>
      <c r="C18" s="27"/>
      <c r="D18" s="27"/>
      <c r="E18" s="27"/>
      <c r="F18" s="21"/>
    </row>
    <row r="19" spans="1:6">
      <c r="A19" s="449" t="s">
        <v>82</v>
      </c>
      <c r="B19" s="449"/>
      <c r="C19" s="449"/>
      <c r="D19" s="449"/>
      <c r="E19" s="449"/>
      <c r="F19" s="118">
        <f>SUM(F15:F18)</f>
        <v>0</v>
      </c>
    </row>
  </sheetData>
  <mergeCells count="5">
    <mergeCell ref="A1:G1"/>
    <mergeCell ref="A2:G2"/>
    <mergeCell ref="A3:G3"/>
    <mergeCell ref="A11:E11"/>
    <mergeCell ref="A19:E19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copies="2" r:id="rId1"/>
  <headerFooter>
    <oddFooter>หน้าที่ &amp;P จาก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topLeftCell="A19" workbookViewId="0">
      <selection activeCell="K38" sqref="K38"/>
    </sheetView>
  </sheetViews>
  <sheetFormatPr defaultRowHeight="21.75"/>
  <cols>
    <col min="1" max="1" width="37.625" style="352" customWidth="1"/>
    <col min="2" max="2" width="12.625" style="352" customWidth="1"/>
    <col min="3" max="3" width="3.625" style="352" customWidth="1"/>
    <col min="4" max="4" width="12.625" style="352" customWidth="1"/>
    <col min="5" max="6" width="3.625" style="352" customWidth="1"/>
    <col min="7" max="7" width="12.625" style="352" customWidth="1"/>
    <col min="8" max="8" width="3.625" style="352" customWidth="1"/>
    <col min="9" max="9" width="9" style="352"/>
    <col min="10" max="11" width="12.625" style="352" customWidth="1"/>
    <col min="12" max="16384" width="9" style="352"/>
  </cols>
  <sheetData>
    <row r="1" spans="1:10">
      <c r="A1" s="431" t="s">
        <v>531</v>
      </c>
      <c r="B1" s="431"/>
      <c r="C1" s="431"/>
      <c r="D1" s="431"/>
      <c r="E1" s="431"/>
      <c r="F1" s="431"/>
      <c r="G1" s="431"/>
      <c r="H1" s="431"/>
    </row>
    <row r="2" spans="1:10">
      <c r="A2" s="431" t="s">
        <v>567</v>
      </c>
      <c r="B2" s="431"/>
      <c r="C2" s="431"/>
      <c r="D2" s="431"/>
      <c r="E2" s="431"/>
      <c r="F2" s="431"/>
      <c r="G2" s="431"/>
      <c r="H2" s="431"/>
    </row>
    <row r="3" spans="1:10">
      <c r="A3" s="432" t="s">
        <v>568</v>
      </c>
      <c r="B3" s="432"/>
      <c r="C3" s="432"/>
      <c r="D3" s="432"/>
      <c r="E3" s="432"/>
      <c r="F3" s="432"/>
      <c r="G3" s="432"/>
      <c r="H3" s="432"/>
    </row>
    <row r="4" spans="1:10" ht="18.95" customHeight="1">
      <c r="A4" s="433" t="s">
        <v>532</v>
      </c>
      <c r="B4" s="435" t="s">
        <v>177</v>
      </c>
      <c r="C4" s="435"/>
      <c r="D4" s="437" t="s">
        <v>533</v>
      </c>
      <c r="E4" s="438"/>
      <c r="F4" s="386" t="s">
        <v>534</v>
      </c>
      <c r="G4" s="437" t="s">
        <v>535</v>
      </c>
      <c r="H4" s="438"/>
    </row>
    <row r="5" spans="1:10" ht="18.95" customHeight="1">
      <c r="A5" s="434"/>
      <c r="B5" s="436"/>
      <c r="C5" s="436"/>
      <c r="D5" s="439"/>
      <c r="E5" s="440"/>
      <c r="F5" s="386" t="s">
        <v>489</v>
      </c>
      <c r="G5" s="439" t="s">
        <v>536</v>
      </c>
      <c r="H5" s="440"/>
    </row>
    <row r="6" spans="1:10" ht="18.95" customHeight="1">
      <c r="A6" s="387" t="s">
        <v>537</v>
      </c>
      <c r="B6" s="388"/>
      <c r="C6" s="388"/>
      <c r="D6" s="388"/>
      <c r="E6" s="388"/>
      <c r="F6" s="389"/>
      <c r="G6" s="388"/>
      <c r="H6" s="388"/>
    </row>
    <row r="7" spans="1:10" ht="18.95" customHeight="1">
      <c r="A7" s="390" t="s">
        <v>538</v>
      </c>
      <c r="B7" s="393">
        <v>4233000</v>
      </c>
      <c r="C7" s="392" t="s">
        <v>328</v>
      </c>
      <c r="D7" s="393">
        <v>3532133</v>
      </c>
      <c r="E7" s="394" t="s">
        <v>572</v>
      </c>
      <c r="F7" s="392" t="s">
        <v>328</v>
      </c>
      <c r="G7" s="391">
        <v>700866</v>
      </c>
      <c r="H7" s="395" t="s">
        <v>578</v>
      </c>
    </row>
    <row r="8" spans="1:10" ht="18.95" customHeight="1">
      <c r="A8" s="390" t="s">
        <v>539</v>
      </c>
      <c r="B8" s="393">
        <v>738000</v>
      </c>
      <c r="C8" s="392" t="s">
        <v>328</v>
      </c>
      <c r="D8" s="396">
        <v>925648</v>
      </c>
      <c r="E8" s="394" t="s">
        <v>569</v>
      </c>
      <c r="F8" s="392" t="s">
        <v>534</v>
      </c>
      <c r="G8" s="391">
        <v>187648</v>
      </c>
      <c r="H8" s="395" t="s">
        <v>569</v>
      </c>
    </row>
    <row r="9" spans="1:10" ht="18.95" customHeight="1">
      <c r="A9" s="390" t="s">
        <v>540</v>
      </c>
      <c r="B9" s="393">
        <v>400000</v>
      </c>
      <c r="C9" s="392" t="s">
        <v>328</v>
      </c>
      <c r="D9" s="396">
        <v>262158</v>
      </c>
      <c r="E9" s="394" t="s">
        <v>570</v>
      </c>
      <c r="F9" s="392" t="s">
        <v>328</v>
      </c>
      <c r="G9" s="391">
        <v>137841</v>
      </c>
      <c r="H9" s="395" t="s">
        <v>579</v>
      </c>
    </row>
    <row r="10" spans="1:10" ht="18.95" customHeight="1">
      <c r="A10" s="390" t="s">
        <v>541</v>
      </c>
      <c r="B10" s="393">
        <v>100000</v>
      </c>
      <c r="C10" s="392" t="s">
        <v>328</v>
      </c>
      <c r="D10" s="396">
        <f>40100+35350+1216+19350+6850</f>
        <v>102866</v>
      </c>
      <c r="E10" s="394" t="s">
        <v>328</v>
      </c>
      <c r="F10" s="392" t="s">
        <v>534</v>
      </c>
      <c r="G10" s="391">
        <v>2866</v>
      </c>
      <c r="H10" s="395" t="s">
        <v>328</v>
      </c>
    </row>
    <row r="11" spans="1:10" ht="18.95" customHeight="1">
      <c r="A11" s="390" t="s">
        <v>542</v>
      </c>
      <c r="B11" s="393">
        <v>10000</v>
      </c>
      <c r="C11" s="392" t="s">
        <v>328</v>
      </c>
      <c r="D11" s="393" t="s">
        <v>328</v>
      </c>
      <c r="E11" s="394" t="s">
        <v>328</v>
      </c>
      <c r="F11" s="392" t="s">
        <v>328</v>
      </c>
      <c r="G11" s="397">
        <v>10000</v>
      </c>
      <c r="H11" s="395" t="s">
        <v>328</v>
      </c>
    </row>
    <row r="12" spans="1:10" ht="18.95" customHeight="1">
      <c r="A12" s="390" t="s">
        <v>543</v>
      </c>
      <c r="B12" s="393">
        <v>21648000</v>
      </c>
      <c r="C12" s="392" t="s">
        <v>328</v>
      </c>
      <c r="D12" s="393">
        <v>26753490</v>
      </c>
      <c r="E12" s="394" t="s">
        <v>571</v>
      </c>
      <c r="F12" s="392" t="s">
        <v>534</v>
      </c>
      <c r="G12" s="391">
        <v>5105490</v>
      </c>
      <c r="H12" s="395" t="s">
        <v>571</v>
      </c>
    </row>
    <row r="13" spans="1:10" ht="18.95" customHeight="1">
      <c r="A13" s="390" t="s">
        <v>544</v>
      </c>
      <c r="B13" s="393">
        <v>32000000</v>
      </c>
      <c r="C13" s="392" t="s">
        <v>328</v>
      </c>
      <c r="D13" s="396">
        <f>17060455+1442965+2703+6021025+342276+5658564+73744+550512-40000</f>
        <v>31112244</v>
      </c>
      <c r="E13" s="394" t="s">
        <v>328</v>
      </c>
      <c r="F13" s="392" t="s">
        <v>328</v>
      </c>
      <c r="G13" s="397">
        <v>887756</v>
      </c>
      <c r="H13" s="395" t="s">
        <v>328</v>
      </c>
    </row>
    <row r="14" spans="1:10" ht="18.95" customHeight="1">
      <c r="A14" s="387" t="s">
        <v>545</v>
      </c>
      <c r="B14" s="398">
        <f>SUM(B7:B13)</f>
        <v>59129000</v>
      </c>
      <c r="C14" s="399" t="s">
        <v>328</v>
      </c>
      <c r="D14" s="400">
        <v>62688541</v>
      </c>
      <c r="E14" s="399">
        <v>11</v>
      </c>
      <c r="F14" s="399" t="s">
        <v>534</v>
      </c>
      <c r="G14" s="398">
        <v>3559541</v>
      </c>
      <c r="H14" s="401" t="s">
        <v>574</v>
      </c>
      <c r="J14" s="418"/>
    </row>
    <row r="15" spans="1:10" ht="18.95" customHeight="1">
      <c r="A15" s="390" t="s">
        <v>573</v>
      </c>
      <c r="B15" s="390"/>
      <c r="C15" s="390"/>
      <c r="D15" s="402">
        <v>8417500</v>
      </c>
      <c r="E15" s="403" t="s">
        <v>328</v>
      </c>
      <c r="F15" s="404"/>
      <c r="G15" s="390"/>
      <c r="H15" s="390"/>
    </row>
    <row r="16" spans="1:10" ht="18.95" customHeight="1">
      <c r="A16" s="387" t="s">
        <v>546</v>
      </c>
      <c r="B16" s="387"/>
      <c r="C16" s="387"/>
      <c r="D16" s="405">
        <v>8417500</v>
      </c>
      <c r="E16" s="406" t="s">
        <v>328</v>
      </c>
      <c r="F16" s="407"/>
      <c r="G16" s="387"/>
      <c r="H16" s="387"/>
    </row>
    <row r="17" spans="1:11" ht="18.95" customHeight="1">
      <c r="A17" s="387" t="s">
        <v>547</v>
      </c>
      <c r="B17" s="387"/>
      <c r="C17" s="387"/>
      <c r="D17" s="405">
        <v>71106041</v>
      </c>
      <c r="E17" s="406" t="s">
        <v>574</v>
      </c>
      <c r="F17" s="407"/>
      <c r="G17" s="387"/>
      <c r="H17" s="387"/>
    </row>
    <row r="18" spans="1:11" ht="5.0999999999999996" customHeight="1">
      <c r="A18" s="408"/>
      <c r="B18" s="408"/>
      <c r="C18" s="408"/>
      <c r="D18" s="409"/>
      <c r="E18" s="410"/>
      <c r="F18" s="411"/>
      <c r="G18" s="408"/>
      <c r="H18" s="408"/>
    </row>
    <row r="19" spans="1:11" ht="18" customHeight="1">
      <c r="A19" s="433" t="s">
        <v>548</v>
      </c>
      <c r="B19" s="437" t="s">
        <v>177</v>
      </c>
      <c r="C19" s="438"/>
      <c r="D19" s="437" t="s">
        <v>549</v>
      </c>
      <c r="E19" s="438"/>
      <c r="F19" s="412" t="s">
        <v>534</v>
      </c>
      <c r="G19" s="437" t="s">
        <v>535</v>
      </c>
      <c r="H19" s="438"/>
    </row>
    <row r="20" spans="1:11" ht="18" customHeight="1">
      <c r="A20" s="434"/>
      <c r="B20" s="439"/>
      <c r="C20" s="440"/>
      <c r="D20" s="439"/>
      <c r="E20" s="440"/>
      <c r="F20" s="413" t="s">
        <v>328</v>
      </c>
      <c r="G20" s="439" t="s">
        <v>536</v>
      </c>
      <c r="H20" s="440"/>
    </row>
    <row r="21" spans="1:11" ht="18" customHeight="1">
      <c r="A21" s="387" t="s">
        <v>550</v>
      </c>
      <c r="B21" s="388"/>
      <c r="C21" s="388"/>
      <c r="D21" s="388"/>
      <c r="E21" s="388"/>
      <c r="F21" s="388"/>
      <c r="G21" s="388"/>
      <c r="H21" s="388"/>
      <c r="J21" s="414"/>
      <c r="K21" s="414"/>
    </row>
    <row r="22" spans="1:11" ht="18" customHeight="1">
      <c r="A22" s="390" t="s">
        <v>551</v>
      </c>
      <c r="B22" s="393">
        <v>20681490</v>
      </c>
      <c r="C22" s="416" t="s">
        <v>328</v>
      </c>
      <c r="D22" s="415">
        <v>19797440</v>
      </c>
      <c r="E22" s="417" t="s">
        <v>328</v>
      </c>
      <c r="F22" s="392" t="s">
        <v>328</v>
      </c>
      <c r="G22" s="415">
        <v>884050</v>
      </c>
      <c r="H22" s="417" t="s">
        <v>328</v>
      </c>
      <c r="J22" s="418"/>
      <c r="K22" s="418"/>
    </row>
    <row r="23" spans="1:11" ht="18" customHeight="1">
      <c r="A23" s="390" t="s">
        <v>552</v>
      </c>
      <c r="B23" s="393">
        <f>3163920</f>
        <v>3163920</v>
      </c>
      <c r="C23" s="416" t="s">
        <v>328</v>
      </c>
      <c r="D23" s="419">
        <v>3163920</v>
      </c>
      <c r="E23" s="417" t="s">
        <v>328</v>
      </c>
      <c r="F23" s="392" t="s">
        <v>328</v>
      </c>
      <c r="G23" s="419" t="s">
        <v>328</v>
      </c>
      <c r="H23" s="417" t="s">
        <v>328</v>
      </c>
      <c r="J23" s="418"/>
      <c r="K23" s="418"/>
    </row>
    <row r="24" spans="1:11" ht="18" customHeight="1">
      <c r="A24" s="390" t="s">
        <v>553</v>
      </c>
      <c r="B24" s="393">
        <f>2593560+252000+2204400+24000+42000+203040+1329960+42000+545400+42000+1250640+42000+336360+42000+4139500</f>
        <v>13088860</v>
      </c>
      <c r="C24" s="416" t="s">
        <v>328</v>
      </c>
      <c r="D24" s="419">
        <f>8424668+4024005</f>
        <v>12448673</v>
      </c>
      <c r="E24" s="417" t="s">
        <v>328</v>
      </c>
      <c r="F24" s="392" t="s">
        <v>328</v>
      </c>
      <c r="G24" s="419">
        <v>640187</v>
      </c>
      <c r="H24" s="417" t="s">
        <v>328</v>
      </c>
      <c r="J24" s="418"/>
      <c r="K24" s="418"/>
    </row>
    <row r="25" spans="1:11" ht="18" customHeight="1">
      <c r="A25" s="390" t="s">
        <v>554</v>
      </c>
      <c r="B25" s="393">
        <f>536000+362770+111000+216600+158600+218910+67160+37030</f>
        <v>1708070</v>
      </c>
      <c r="C25" s="416" t="s">
        <v>328</v>
      </c>
      <c r="D25" s="416">
        <v>1458827</v>
      </c>
      <c r="E25" s="417" t="s">
        <v>328</v>
      </c>
      <c r="F25" s="392" t="s">
        <v>328</v>
      </c>
      <c r="G25" s="415">
        <v>249243</v>
      </c>
      <c r="H25" s="417" t="s">
        <v>328</v>
      </c>
      <c r="J25" s="418"/>
      <c r="K25" s="418"/>
    </row>
    <row r="26" spans="1:11" ht="18" customHeight="1">
      <c r="A26" s="390" t="s">
        <v>555</v>
      </c>
      <c r="B26" s="393">
        <f>1839400+165000+168400+285000+120000+876400+190000+70000+154000+390000+340000+90000+285000+150000+45000+80000+140000</f>
        <v>5388200</v>
      </c>
      <c r="C26" s="416" t="s">
        <v>328</v>
      </c>
      <c r="D26" s="415">
        <v>3961404</v>
      </c>
      <c r="E26" s="394" t="s">
        <v>575</v>
      </c>
      <c r="F26" s="392" t="s">
        <v>328</v>
      </c>
      <c r="G26" s="415">
        <v>1426795</v>
      </c>
      <c r="H26" s="417">
        <v>73</v>
      </c>
      <c r="J26" s="418"/>
      <c r="K26" s="418"/>
    </row>
    <row r="27" spans="1:11" ht="18" customHeight="1">
      <c r="A27" s="390" t="s">
        <v>556</v>
      </c>
      <c r="B27" s="393">
        <f>500000+160000+192500+125000+1850160+40000+90000+135000+310000+70000+35000+10000</f>
        <v>3517660</v>
      </c>
      <c r="C27" s="416" t="s">
        <v>328</v>
      </c>
      <c r="D27" s="416">
        <v>3148394</v>
      </c>
      <c r="E27" s="417">
        <v>73</v>
      </c>
      <c r="F27" s="392" t="s">
        <v>328</v>
      </c>
      <c r="G27" s="415">
        <v>369265</v>
      </c>
      <c r="H27" s="394" t="s">
        <v>575</v>
      </c>
      <c r="J27" s="418"/>
      <c r="K27" s="418"/>
    </row>
    <row r="28" spans="1:11" ht="18" customHeight="1">
      <c r="A28" s="390" t="s">
        <v>557</v>
      </c>
      <c r="B28" s="396">
        <f>440000</f>
        <v>440000</v>
      </c>
      <c r="C28" s="416" t="s">
        <v>328</v>
      </c>
      <c r="D28" s="415">
        <v>404078</v>
      </c>
      <c r="E28" s="417">
        <v>21</v>
      </c>
      <c r="F28" s="392" t="s">
        <v>328</v>
      </c>
      <c r="G28" s="416">
        <v>35921</v>
      </c>
      <c r="H28" s="394" t="s">
        <v>580</v>
      </c>
      <c r="J28" s="418"/>
      <c r="K28" s="418"/>
    </row>
    <row r="29" spans="1:11" ht="18" customHeight="1">
      <c r="A29" s="390" t="s">
        <v>558</v>
      </c>
      <c r="B29" s="396">
        <v>4090000</v>
      </c>
      <c r="C29" s="416" t="s">
        <v>328</v>
      </c>
      <c r="D29" s="415">
        <v>3981873</v>
      </c>
      <c r="E29" s="394" t="s">
        <v>328</v>
      </c>
      <c r="F29" s="392" t="s">
        <v>328</v>
      </c>
      <c r="G29" s="415">
        <v>108127</v>
      </c>
      <c r="H29" s="394" t="s">
        <v>328</v>
      </c>
      <c r="J29" s="418"/>
      <c r="K29" s="418"/>
    </row>
    <row r="30" spans="1:11" ht="18" customHeight="1">
      <c r="A30" s="390" t="s">
        <v>559</v>
      </c>
      <c r="B30" s="396">
        <v>173900</v>
      </c>
      <c r="C30" s="416" t="s">
        <v>328</v>
      </c>
      <c r="D30" s="415">
        <v>141300</v>
      </c>
      <c r="E30" s="417" t="s">
        <v>328</v>
      </c>
      <c r="F30" s="392" t="s">
        <v>328</v>
      </c>
      <c r="G30" s="416">
        <v>32600</v>
      </c>
      <c r="H30" s="417" t="s">
        <v>328</v>
      </c>
      <c r="J30" s="418"/>
      <c r="K30" s="418"/>
    </row>
    <row r="31" spans="1:11" ht="18" customHeight="1">
      <c r="A31" s="390" t="s">
        <v>560</v>
      </c>
      <c r="B31" s="393">
        <v>6851900</v>
      </c>
      <c r="C31" s="416" t="s">
        <v>328</v>
      </c>
      <c r="D31" s="415">
        <v>6812900</v>
      </c>
      <c r="E31" s="417" t="s">
        <v>328</v>
      </c>
      <c r="F31" s="392" t="s">
        <v>328</v>
      </c>
      <c r="G31" s="415">
        <v>39000</v>
      </c>
      <c r="H31" s="394" t="s">
        <v>328</v>
      </c>
      <c r="J31" s="418"/>
      <c r="K31" s="418"/>
    </row>
    <row r="32" spans="1:11" ht="18" customHeight="1">
      <c r="A32" s="390" t="s">
        <v>576</v>
      </c>
      <c r="B32" s="393">
        <v>25000</v>
      </c>
      <c r="C32" s="416" t="s">
        <v>328</v>
      </c>
      <c r="D32" s="415">
        <v>18000</v>
      </c>
      <c r="E32" s="417" t="s">
        <v>328</v>
      </c>
      <c r="F32" s="392" t="s">
        <v>328</v>
      </c>
      <c r="G32" s="415">
        <v>7000</v>
      </c>
      <c r="H32" s="394" t="s">
        <v>328</v>
      </c>
      <c r="J32" s="418"/>
      <c r="K32" s="418"/>
    </row>
    <row r="33" spans="1:11" ht="18" customHeight="1">
      <c r="A33" s="387" t="s">
        <v>561</v>
      </c>
      <c r="B33" s="405">
        <f>SUM(B22:B32)</f>
        <v>59129000</v>
      </c>
      <c r="C33" s="420" t="s">
        <v>328</v>
      </c>
      <c r="D33" s="405">
        <v>55336810</v>
      </c>
      <c r="E33" s="421">
        <v>21</v>
      </c>
      <c r="F33" s="399" t="s">
        <v>328</v>
      </c>
      <c r="G33" s="405">
        <v>3792189</v>
      </c>
      <c r="H33" s="421">
        <v>79</v>
      </c>
      <c r="J33" s="418"/>
      <c r="K33" s="418"/>
    </row>
    <row r="34" spans="1:11" ht="18" customHeight="1">
      <c r="A34" s="390" t="s">
        <v>573</v>
      </c>
      <c r="B34" s="390"/>
      <c r="C34" s="390"/>
      <c r="D34" s="402">
        <v>8417500</v>
      </c>
      <c r="E34" s="420" t="s">
        <v>328</v>
      </c>
      <c r="F34" s="422"/>
      <c r="G34" s="390"/>
      <c r="H34" s="390"/>
    </row>
    <row r="35" spans="1:11" ht="18" customHeight="1">
      <c r="A35" s="387" t="s">
        <v>562</v>
      </c>
      <c r="B35" s="390"/>
      <c r="C35" s="390"/>
      <c r="D35" s="405">
        <v>8417500</v>
      </c>
      <c r="E35" s="421" t="s">
        <v>328</v>
      </c>
      <c r="F35" s="422"/>
      <c r="G35" s="390"/>
      <c r="H35" s="390"/>
    </row>
    <row r="36" spans="1:11" ht="18.95" customHeight="1">
      <c r="A36" s="423" t="s">
        <v>563</v>
      </c>
      <c r="B36" s="387"/>
      <c r="C36" s="387"/>
      <c r="D36" s="405">
        <v>63754310</v>
      </c>
      <c r="E36" s="406" t="s">
        <v>577</v>
      </c>
      <c r="F36" s="424"/>
      <c r="G36" s="387"/>
      <c r="H36" s="387"/>
    </row>
    <row r="37" spans="1:11" ht="18.95" customHeight="1" thickBot="1">
      <c r="A37" s="425" t="s">
        <v>564</v>
      </c>
      <c r="B37" s="390"/>
      <c r="C37" s="390"/>
      <c r="D37" s="426">
        <v>7351730</v>
      </c>
      <c r="E37" s="427">
        <v>90</v>
      </c>
      <c r="F37" s="390"/>
      <c r="G37" s="390"/>
      <c r="H37" s="390"/>
    </row>
    <row r="38" spans="1:11" ht="18.95" customHeight="1" thickTop="1">
      <c r="A38" s="425" t="s">
        <v>565</v>
      </c>
      <c r="B38" s="390"/>
      <c r="C38" s="422"/>
      <c r="D38" s="422"/>
      <c r="E38" s="422"/>
      <c r="F38" s="422"/>
      <c r="G38" s="390"/>
      <c r="H38" s="390"/>
    </row>
    <row r="39" spans="1:11" ht="18.95" customHeight="1">
      <c r="A39" s="425" t="s">
        <v>566</v>
      </c>
      <c r="B39" s="390"/>
      <c r="C39" s="422"/>
      <c r="D39" s="422"/>
      <c r="E39" s="422"/>
      <c r="F39" s="422"/>
      <c r="G39" s="390"/>
      <c r="H39" s="390"/>
    </row>
    <row r="40" spans="1:11" ht="18.95" customHeight="1">
      <c r="A40" s="425"/>
      <c r="B40" s="390"/>
      <c r="C40" s="422"/>
      <c r="D40" s="422"/>
      <c r="E40" s="422"/>
      <c r="F40" s="422"/>
      <c r="G40" s="390"/>
      <c r="H40" s="390"/>
    </row>
  </sheetData>
  <mergeCells count="13">
    <mergeCell ref="A19:A20"/>
    <mergeCell ref="B19:C20"/>
    <mergeCell ref="D19:E20"/>
    <mergeCell ref="G19:H19"/>
    <mergeCell ref="G20:H20"/>
    <mergeCell ref="A1:H1"/>
    <mergeCell ref="A2:H2"/>
    <mergeCell ref="A3:H3"/>
    <mergeCell ref="A4:A5"/>
    <mergeCell ref="B4:C5"/>
    <mergeCell ref="D4:E5"/>
    <mergeCell ref="G4:H4"/>
    <mergeCell ref="G5:H5"/>
  </mergeCells>
  <pageMargins left="0.39370078740157483" right="0.19685039370078741" top="0.19685039370078741" bottom="0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topLeftCell="A13" workbookViewId="0">
      <selection activeCell="I28" sqref="I28"/>
    </sheetView>
  </sheetViews>
  <sheetFormatPr defaultRowHeight="24"/>
  <cols>
    <col min="1" max="1" width="8" style="1" customWidth="1"/>
    <col min="2" max="2" width="40.625" style="1" customWidth="1"/>
    <col min="3" max="3" width="15.625" style="4" customWidth="1"/>
    <col min="4" max="4" width="3.125" style="4" customWidth="1"/>
    <col min="5" max="5" width="15.625" style="4" customWidth="1"/>
    <col min="6" max="16384" width="9" style="1"/>
  </cols>
  <sheetData>
    <row r="1" spans="1:5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</row>
    <row r="2" spans="1:5" s="29" customFormat="1">
      <c r="A2" s="456" t="s">
        <v>43</v>
      </c>
      <c r="B2" s="456"/>
      <c r="C2" s="456"/>
      <c r="D2" s="456"/>
      <c r="E2" s="456"/>
    </row>
    <row r="3" spans="1:5" s="29" customFormat="1">
      <c r="A3" s="453" t="s">
        <v>44</v>
      </c>
      <c r="B3" s="453"/>
      <c r="C3" s="453"/>
      <c r="D3" s="453"/>
      <c r="E3" s="453"/>
    </row>
    <row r="4" spans="1:5" s="29" customFormat="1">
      <c r="A4" s="52"/>
      <c r="B4" s="52"/>
      <c r="C4" s="52"/>
      <c r="D4" s="52"/>
      <c r="E4" s="52"/>
    </row>
    <row r="5" spans="1:5" s="29" customFormat="1">
      <c r="A5" s="30" t="s">
        <v>134</v>
      </c>
      <c r="C5" s="37"/>
      <c r="D5" s="37"/>
      <c r="E5" s="28"/>
    </row>
    <row r="6" spans="1:5" s="29" customFormat="1">
      <c r="A6" s="30"/>
      <c r="C6" s="32" t="s">
        <v>156</v>
      </c>
      <c r="D6" s="32"/>
      <c r="E6" s="38" t="s">
        <v>111</v>
      </c>
    </row>
    <row r="7" spans="1:5">
      <c r="B7" s="1" t="s">
        <v>271</v>
      </c>
      <c r="C7" s="4">
        <v>20274.060000000001</v>
      </c>
      <c r="E7" s="4">
        <v>27643.21</v>
      </c>
    </row>
    <row r="8" spans="1:5">
      <c r="B8" s="1" t="s">
        <v>272</v>
      </c>
    </row>
    <row r="9" spans="1:5">
      <c r="B9" s="1" t="s">
        <v>273</v>
      </c>
    </row>
    <row r="10" spans="1:5">
      <c r="B10" s="1" t="s">
        <v>274</v>
      </c>
    </row>
    <row r="11" spans="1:5">
      <c r="B11" s="1" t="s">
        <v>275</v>
      </c>
      <c r="C11" s="4">
        <v>19021.38</v>
      </c>
      <c r="E11" s="4">
        <v>15669</v>
      </c>
    </row>
    <row r="12" spans="1:5">
      <c r="B12" s="1" t="s">
        <v>276</v>
      </c>
    </row>
    <row r="13" spans="1:5">
      <c r="B13" s="1" t="s">
        <v>277</v>
      </c>
    </row>
    <row r="14" spans="1:5">
      <c r="B14" s="1" t="s">
        <v>278</v>
      </c>
      <c r="C14" s="4">
        <v>917908</v>
      </c>
      <c r="E14" s="4">
        <v>987394</v>
      </c>
    </row>
    <row r="15" spans="1:5">
      <c r="B15" s="1" t="s">
        <v>279</v>
      </c>
    </row>
    <row r="16" spans="1:5">
      <c r="B16" s="1" t="s">
        <v>280</v>
      </c>
      <c r="C16" s="4">
        <v>100060</v>
      </c>
    </row>
    <row r="17" spans="1:7">
      <c r="B17" s="1" t="s">
        <v>456</v>
      </c>
      <c r="C17" s="4">
        <v>85.2</v>
      </c>
      <c r="E17" s="4">
        <v>498.74</v>
      </c>
    </row>
    <row r="18" spans="1:7">
      <c r="B18" s="1" t="s">
        <v>457</v>
      </c>
      <c r="C18" s="4">
        <v>80</v>
      </c>
    </row>
    <row r="19" spans="1:7">
      <c r="B19" s="1" t="s">
        <v>281</v>
      </c>
      <c r="C19" s="4">
        <v>1500000</v>
      </c>
      <c r="E19" s="4">
        <v>1500000</v>
      </c>
    </row>
    <row r="20" spans="1:7">
      <c r="B20" s="1" t="s">
        <v>455</v>
      </c>
      <c r="C20" s="4">
        <v>128010.62</v>
      </c>
      <c r="E20" s="4">
        <v>124366.23</v>
      </c>
    </row>
    <row r="21" spans="1:7">
      <c r="B21" s="1" t="s">
        <v>282</v>
      </c>
      <c r="C21" s="6">
        <f>100</f>
        <v>100</v>
      </c>
      <c r="E21" s="6">
        <v>100</v>
      </c>
    </row>
    <row r="22" spans="1:7" ht="24.75" thickBot="1">
      <c r="B22" s="2" t="s">
        <v>82</v>
      </c>
      <c r="C22" s="7">
        <f>SUM(C7:C21)</f>
        <v>2685539.26</v>
      </c>
      <c r="E22" s="7">
        <f>SUM(E7:E21)</f>
        <v>2655671.1800000002</v>
      </c>
    </row>
    <row r="23" spans="1:7" ht="24.75" thickTop="1"/>
    <row r="25" spans="1:7">
      <c r="A25" s="271"/>
      <c r="C25" s="271"/>
      <c r="F25" s="4"/>
      <c r="G25" s="4"/>
    </row>
    <row r="26" spans="1:7">
      <c r="A26" s="271"/>
      <c r="C26" s="271"/>
      <c r="D26" s="1"/>
      <c r="E26" s="271"/>
      <c r="F26" s="4"/>
      <c r="G26" s="4"/>
    </row>
    <row r="27" spans="1:7">
      <c r="A27" s="271"/>
      <c r="B27" s="271"/>
      <c r="C27" s="271"/>
      <c r="D27" s="271"/>
      <c r="F27" s="4"/>
      <c r="G27" s="4"/>
    </row>
    <row r="28" spans="1:7">
      <c r="A28" s="271"/>
      <c r="C28" s="29"/>
      <c r="D28" s="29"/>
      <c r="F28" s="4"/>
      <c r="G28" s="4"/>
    </row>
    <row r="29" spans="1:7">
      <c r="A29" s="271"/>
      <c r="C29" s="29"/>
      <c r="D29" s="29"/>
      <c r="F29" s="4"/>
      <c r="G29" s="4"/>
    </row>
    <row r="30" spans="1:7">
      <c r="C30" s="1"/>
      <c r="D30" s="29"/>
      <c r="F30" s="4"/>
      <c r="G30" s="4"/>
    </row>
  </sheetData>
  <mergeCells count="3">
    <mergeCell ref="A1:E1"/>
    <mergeCell ref="A2:E2"/>
    <mergeCell ref="A3:E3"/>
  </mergeCells>
  <pageMargins left="0.78740157480314965" right="0.39370078740157483" top="0.78740157480314965" bottom="0.39370078740157483" header="0.31496062992125984" footer="0.31496062992125984"/>
  <pageSetup paperSize="9" orientation="portrait" copies="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2"/>
  <sheetViews>
    <sheetView topLeftCell="A7" workbookViewId="0">
      <selection activeCell="N20" sqref="N20"/>
    </sheetView>
  </sheetViews>
  <sheetFormatPr defaultRowHeight="24"/>
  <cols>
    <col min="1" max="5" width="9" style="1"/>
    <col min="6" max="6" width="15.625" style="4" customWidth="1"/>
    <col min="7" max="7" width="3.125" style="4" customWidth="1"/>
    <col min="8" max="8" width="15.625" style="4" customWidth="1"/>
    <col min="9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456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453"/>
    </row>
    <row r="4" spans="1:8" s="29" customFormat="1">
      <c r="A4" s="52"/>
      <c r="B4" s="52"/>
      <c r="C4" s="52"/>
      <c r="D4" s="52"/>
      <c r="E4" s="52"/>
      <c r="F4" s="52"/>
      <c r="G4" s="52"/>
      <c r="H4" s="52"/>
    </row>
    <row r="5" spans="1:8" s="29" customFormat="1">
      <c r="A5" s="30" t="s">
        <v>135</v>
      </c>
      <c r="D5" s="28"/>
      <c r="E5" s="32"/>
      <c r="F5" s="37"/>
      <c r="G5" s="37"/>
      <c r="H5" s="28"/>
    </row>
    <row r="6" spans="1:8" s="29" customFormat="1">
      <c r="A6" s="30"/>
      <c r="D6" s="28"/>
      <c r="E6" s="32"/>
      <c r="F6" s="32" t="s">
        <v>111</v>
      </c>
      <c r="G6" s="32"/>
      <c r="H6" s="38">
        <v>2561</v>
      </c>
    </row>
    <row r="7" spans="1:8">
      <c r="B7" s="1" t="s">
        <v>136</v>
      </c>
    </row>
    <row r="8" spans="1:8">
      <c r="B8" s="1" t="s">
        <v>137</v>
      </c>
    </row>
    <row r="9" spans="1:8">
      <c r="B9" s="10" t="s">
        <v>60</v>
      </c>
    </row>
    <row r="10" spans="1:8">
      <c r="F10" s="6"/>
      <c r="H10" s="6"/>
    </row>
    <row r="11" spans="1:8" ht="24.75" thickBot="1">
      <c r="B11" s="2" t="s">
        <v>82</v>
      </c>
      <c r="F11" s="7"/>
      <c r="H11" s="7"/>
    </row>
    <row r="12" spans="1:8" ht="24.75" thickTop="1"/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D22" sqref="D22:D23"/>
    </sheetView>
  </sheetViews>
  <sheetFormatPr defaultRowHeight="24"/>
  <cols>
    <col min="1" max="1" width="24.5" style="1" customWidth="1"/>
    <col min="2" max="2" width="30.25" style="1" customWidth="1"/>
    <col min="3" max="3" width="13.875" style="89" customWidth="1"/>
    <col min="4" max="4" width="10.5" style="1" customWidth="1"/>
    <col min="5" max="5" width="13.625" style="1" customWidth="1"/>
    <col min="6" max="6" width="13" style="4" customWidth="1"/>
    <col min="7" max="7" width="11.75" style="1" customWidth="1"/>
    <col min="8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33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33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34"/>
    </row>
    <row r="4" spans="1:8" s="29" customFormat="1">
      <c r="A4" s="52"/>
      <c r="B4" s="52"/>
      <c r="C4" s="87"/>
      <c r="D4" s="52"/>
      <c r="E4" s="52"/>
      <c r="F4" s="52"/>
      <c r="G4" s="52"/>
      <c r="H4" s="34"/>
    </row>
    <row r="5" spans="1:8" s="29" customFormat="1">
      <c r="A5" s="30" t="s">
        <v>138</v>
      </c>
      <c r="C5" s="88"/>
      <c r="D5" s="28"/>
      <c r="E5" s="32"/>
      <c r="F5" s="37"/>
      <c r="G5" s="37"/>
      <c r="H5" s="28"/>
    </row>
    <row r="6" spans="1:8">
      <c r="A6" s="2" t="s">
        <v>24</v>
      </c>
    </row>
    <row r="7" spans="1:8">
      <c r="A7" s="446" t="s">
        <v>139</v>
      </c>
      <c r="B7" s="446" t="s">
        <v>140</v>
      </c>
      <c r="C7" s="463" t="s">
        <v>141</v>
      </c>
      <c r="D7" s="449" t="s">
        <v>142</v>
      </c>
      <c r="E7" s="449"/>
      <c r="F7" s="448" t="s">
        <v>145</v>
      </c>
      <c r="G7" s="464" t="s">
        <v>146</v>
      </c>
    </row>
    <row r="8" spans="1:8">
      <c r="A8" s="446"/>
      <c r="B8" s="446"/>
      <c r="C8" s="463"/>
      <c r="D8" s="171" t="s">
        <v>143</v>
      </c>
      <c r="E8" s="171" t="s">
        <v>144</v>
      </c>
      <c r="F8" s="448"/>
      <c r="G8" s="464"/>
    </row>
    <row r="9" spans="1:8">
      <c r="A9" s="39"/>
      <c r="B9" s="39"/>
      <c r="C9" s="90"/>
      <c r="D9" s="39"/>
      <c r="E9" s="39"/>
      <c r="F9" s="19"/>
      <c r="G9" s="39"/>
    </row>
    <row r="10" spans="1:8">
      <c r="A10" s="27"/>
      <c r="B10" s="27"/>
      <c r="C10" s="91"/>
      <c r="D10" s="27"/>
      <c r="E10" s="27"/>
      <c r="F10" s="21"/>
      <c r="G10" s="27"/>
    </row>
    <row r="11" spans="1:8">
      <c r="A11" s="449" t="s">
        <v>82</v>
      </c>
      <c r="B11" s="449"/>
      <c r="C11" s="193">
        <f>SUM(C9:C10)</f>
        <v>0</v>
      </c>
      <c r="D11" s="194"/>
      <c r="E11" s="194"/>
      <c r="F11" s="193">
        <f>SUM(F9:F10)</f>
        <v>0</v>
      </c>
      <c r="G11" s="194"/>
    </row>
    <row r="13" spans="1:8">
      <c r="A13" s="1" t="s">
        <v>147</v>
      </c>
    </row>
    <row r="15" spans="1:8">
      <c r="A15" s="2" t="s">
        <v>96</v>
      </c>
    </row>
    <row r="16" spans="1:8">
      <c r="A16" s="446" t="s">
        <v>139</v>
      </c>
      <c r="B16" s="446" t="s">
        <v>140</v>
      </c>
      <c r="C16" s="463" t="s">
        <v>141</v>
      </c>
      <c r="D16" s="449" t="s">
        <v>142</v>
      </c>
      <c r="E16" s="449"/>
      <c r="F16" s="448" t="s">
        <v>145</v>
      </c>
      <c r="G16" s="464" t="s">
        <v>146</v>
      </c>
    </row>
    <row r="17" spans="1:7">
      <c r="A17" s="446"/>
      <c r="B17" s="446"/>
      <c r="C17" s="463"/>
      <c r="D17" s="171" t="s">
        <v>143</v>
      </c>
      <c r="E17" s="171" t="s">
        <v>144</v>
      </c>
      <c r="F17" s="448"/>
      <c r="G17" s="464"/>
    </row>
    <row r="18" spans="1:7">
      <c r="A18" s="39"/>
      <c r="B18" s="39"/>
      <c r="C18" s="90"/>
      <c r="D18" s="39"/>
      <c r="E18" s="39"/>
      <c r="F18" s="19"/>
      <c r="G18" s="39"/>
    </row>
    <row r="19" spans="1:7">
      <c r="A19" s="27"/>
      <c r="B19" s="27"/>
      <c r="C19" s="91"/>
      <c r="D19" s="27"/>
      <c r="E19" s="27"/>
      <c r="F19" s="21"/>
      <c r="G19" s="27"/>
    </row>
    <row r="20" spans="1:7">
      <c r="A20" s="449" t="s">
        <v>82</v>
      </c>
      <c r="B20" s="449"/>
      <c r="C20" s="193">
        <f>SUM(C18:C19)</f>
        <v>0</v>
      </c>
      <c r="D20" s="194"/>
      <c r="E20" s="194"/>
      <c r="F20" s="193">
        <f>SUM(F18:F19)</f>
        <v>0</v>
      </c>
      <c r="G20" s="194"/>
    </row>
    <row r="22" spans="1:7">
      <c r="A22" s="1" t="s">
        <v>147</v>
      </c>
    </row>
  </sheetData>
  <mergeCells count="17">
    <mergeCell ref="B7:B8"/>
    <mergeCell ref="C7:C8"/>
    <mergeCell ref="A1:G1"/>
    <mergeCell ref="A20:B20"/>
    <mergeCell ref="A2:G2"/>
    <mergeCell ref="A3:G3"/>
    <mergeCell ref="A11:B11"/>
    <mergeCell ref="A16:A17"/>
    <mergeCell ref="B16:B17"/>
    <mergeCell ref="C16:C17"/>
    <mergeCell ref="D16:E16"/>
    <mergeCell ref="F16:F17"/>
    <mergeCell ref="G16:G17"/>
    <mergeCell ref="D7:E7"/>
    <mergeCell ref="F7:F8"/>
    <mergeCell ref="G7:G8"/>
    <mergeCell ref="A7:A8"/>
  </mergeCells>
  <printOptions horizontalCentered="1"/>
  <pageMargins left="0.70866141732283472" right="0.70866141732283472" top="0.47" bottom="0.43" header="0.31496062992125984" footer="0.31496062992125984"/>
  <pageSetup paperSize="9" orientation="landscape" copies="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9" sqref="C9"/>
    </sheetView>
  </sheetViews>
  <sheetFormatPr defaultRowHeight="24"/>
  <cols>
    <col min="1" max="5" width="9" style="1"/>
    <col min="6" max="6" width="15.625" style="4" customWidth="1"/>
    <col min="7" max="7" width="3.125" style="4" customWidth="1"/>
    <col min="8" max="8" width="15.625" style="4" customWidth="1"/>
    <col min="9" max="16384" width="9" style="1"/>
  </cols>
  <sheetData>
    <row r="1" spans="1:8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</row>
    <row r="2" spans="1:8" s="29" customFormat="1">
      <c r="A2" s="456" t="s">
        <v>43</v>
      </c>
      <c r="B2" s="456"/>
      <c r="C2" s="456"/>
      <c r="D2" s="456"/>
      <c r="E2" s="456"/>
      <c r="F2" s="456"/>
      <c r="G2" s="456"/>
      <c r="H2" s="456"/>
    </row>
    <row r="3" spans="1:8" s="29" customFormat="1">
      <c r="A3" s="453" t="s">
        <v>44</v>
      </c>
      <c r="B3" s="453"/>
      <c r="C3" s="453"/>
      <c r="D3" s="453"/>
      <c r="E3" s="453"/>
      <c r="F3" s="453"/>
      <c r="G3" s="453"/>
      <c r="H3" s="453"/>
    </row>
    <row r="4" spans="1:8" s="29" customFormat="1">
      <c r="A4" s="52"/>
      <c r="B4" s="52"/>
      <c r="C4" s="52"/>
      <c r="D4" s="52"/>
      <c r="E4" s="52"/>
      <c r="F4" s="52"/>
      <c r="G4" s="52"/>
      <c r="H4" s="52"/>
    </row>
    <row r="5" spans="1:8" s="29" customFormat="1">
      <c r="A5" s="30" t="s">
        <v>148</v>
      </c>
      <c r="D5" s="28"/>
      <c r="E5" s="32"/>
      <c r="F5" s="37"/>
      <c r="G5" s="37"/>
      <c r="H5" s="28"/>
    </row>
    <row r="6" spans="1:8" s="29" customFormat="1">
      <c r="A6" s="30"/>
      <c r="D6" s="28"/>
      <c r="E6" s="32"/>
      <c r="F6" s="32" t="s">
        <v>111</v>
      </c>
      <c r="G6" s="32"/>
      <c r="H6" s="38">
        <v>2561</v>
      </c>
    </row>
    <row r="7" spans="1:8">
      <c r="B7" s="1" t="s">
        <v>136</v>
      </c>
    </row>
    <row r="8" spans="1:8">
      <c r="B8" s="1" t="s">
        <v>137</v>
      </c>
    </row>
    <row r="9" spans="1:8">
      <c r="B9" s="10" t="s">
        <v>60</v>
      </c>
    </row>
    <row r="10" spans="1:8">
      <c r="F10" s="6"/>
      <c r="H10" s="6"/>
    </row>
    <row r="11" spans="1:8" ht="24.75" thickBot="1">
      <c r="B11" s="2" t="s">
        <v>82</v>
      </c>
      <c r="F11" s="7">
        <f>SUM(F7:F10)</f>
        <v>0</v>
      </c>
      <c r="H11" s="7">
        <f>SUM(H7:H10)</f>
        <v>0</v>
      </c>
    </row>
    <row r="12" spans="1:8" ht="24.75" thickTop="1"/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44"/>
  <sheetViews>
    <sheetView workbookViewId="0">
      <selection activeCell="J43" sqref="J43"/>
    </sheetView>
  </sheetViews>
  <sheetFormatPr defaultRowHeight="24"/>
  <cols>
    <col min="1" max="1" width="6.375" style="1" customWidth="1"/>
    <col min="2" max="2" width="41.875" style="1" customWidth="1"/>
    <col min="3" max="3" width="12.625" style="4" customWidth="1"/>
    <col min="4" max="4" width="12.875" style="4" customWidth="1"/>
    <col min="5" max="5" width="13.625" style="4" customWidth="1"/>
    <col min="6" max="6" width="12.625" style="4" customWidth="1"/>
    <col min="7" max="7" width="13.625" style="4" customWidth="1"/>
    <col min="8" max="8" width="14.25" style="4" customWidth="1"/>
    <col min="9" max="16384" width="9" style="1"/>
  </cols>
  <sheetData>
    <row r="1" spans="1:11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  <c r="I1" s="33"/>
      <c r="J1" s="33"/>
      <c r="K1" s="33"/>
    </row>
    <row r="2" spans="1:11" s="29" customFormat="1">
      <c r="A2" s="456" t="s">
        <v>43</v>
      </c>
      <c r="B2" s="456"/>
      <c r="C2" s="456"/>
      <c r="D2" s="456"/>
      <c r="E2" s="456"/>
      <c r="F2" s="456"/>
      <c r="G2" s="456"/>
      <c r="H2" s="456"/>
      <c r="I2" s="33"/>
      <c r="J2" s="33"/>
      <c r="K2" s="33"/>
    </row>
    <row r="3" spans="1:11" s="29" customFormat="1">
      <c r="A3" s="453" t="s">
        <v>44</v>
      </c>
      <c r="B3" s="453"/>
      <c r="C3" s="453"/>
      <c r="D3" s="453"/>
      <c r="E3" s="453"/>
      <c r="F3" s="453"/>
      <c r="G3" s="453"/>
      <c r="H3" s="453"/>
      <c r="I3" s="34"/>
      <c r="J3" s="34"/>
      <c r="K3" s="34"/>
    </row>
    <row r="4" spans="1:11" s="29" customFormat="1">
      <c r="A4" s="30" t="s">
        <v>149</v>
      </c>
      <c r="C4" s="28"/>
      <c r="D4" s="28"/>
      <c r="E4" s="37"/>
      <c r="F4" s="28"/>
      <c r="G4" s="28"/>
      <c r="H4" s="37"/>
      <c r="I4" s="37"/>
      <c r="J4" s="37"/>
      <c r="K4" s="28"/>
    </row>
    <row r="5" spans="1:11">
      <c r="C5" s="466" t="s">
        <v>156</v>
      </c>
      <c r="D5" s="466"/>
      <c r="E5" s="466"/>
      <c r="F5" s="466" t="s">
        <v>111</v>
      </c>
      <c r="G5" s="466"/>
      <c r="H5" s="466"/>
    </row>
    <row r="6" spans="1:11">
      <c r="A6" s="40" t="s">
        <v>458</v>
      </c>
      <c r="B6" s="41"/>
      <c r="C6" s="20"/>
      <c r="D6" s="20"/>
      <c r="E6" s="20">
        <v>7994716.1100000003</v>
      </c>
      <c r="F6" s="20"/>
      <c r="G6" s="20"/>
      <c r="H6" s="19">
        <v>9799157.7699999996</v>
      </c>
    </row>
    <row r="7" spans="1:11">
      <c r="A7" s="23"/>
      <c r="B7" s="22" t="s">
        <v>150</v>
      </c>
      <c r="C7" s="20">
        <v>7351730.9199999999</v>
      </c>
      <c r="D7" s="20"/>
      <c r="E7" s="20"/>
      <c r="F7" s="20">
        <v>2420394.25</v>
      </c>
      <c r="G7" s="20"/>
      <c r="H7" s="20"/>
    </row>
    <row r="8" spans="1:11">
      <c r="A8" s="23"/>
      <c r="B8" s="22" t="s">
        <v>157</v>
      </c>
      <c r="C8" s="20"/>
      <c r="D8" s="20"/>
      <c r="E8" s="20"/>
      <c r="F8" s="20"/>
      <c r="G8" s="20"/>
      <c r="H8" s="20"/>
    </row>
    <row r="9" spans="1:11">
      <c r="A9" s="23"/>
      <c r="B9" s="22" t="s">
        <v>151</v>
      </c>
      <c r="C9" s="303">
        <f>-(1837932.73)</f>
        <v>-1837932.73</v>
      </c>
      <c r="D9" s="20"/>
      <c r="E9" s="428"/>
      <c r="F9" s="303">
        <f>-(605098.56)</f>
        <v>-605098.56000000006</v>
      </c>
      <c r="G9" s="20"/>
      <c r="H9" s="20"/>
    </row>
    <row r="10" spans="1:11">
      <c r="A10" s="195" t="s">
        <v>152</v>
      </c>
      <c r="B10" s="22" t="s">
        <v>153</v>
      </c>
      <c r="C10" s="20"/>
      <c r="D10" s="20">
        <v>5513798.1699999999</v>
      </c>
      <c r="E10" s="428"/>
      <c r="F10" s="20"/>
      <c r="G10" s="20">
        <v>1815295.69</v>
      </c>
      <c r="H10" s="20"/>
    </row>
    <row r="11" spans="1:11">
      <c r="A11" s="23"/>
      <c r="B11" s="22" t="s">
        <v>459</v>
      </c>
      <c r="C11" s="20"/>
      <c r="D11" s="20">
        <v>754</v>
      </c>
      <c r="E11" s="428"/>
      <c r="F11" s="20"/>
      <c r="G11" s="20">
        <v>48863.360000000001</v>
      </c>
      <c r="H11" s="20">
        <v>1864159.05</v>
      </c>
    </row>
    <row r="12" spans="1:11">
      <c r="A12" s="23"/>
      <c r="B12" s="22" t="s">
        <v>28</v>
      </c>
      <c r="C12" s="20"/>
      <c r="D12" s="20">
        <v>7833</v>
      </c>
      <c r="E12" s="428"/>
      <c r="F12" s="20"/>
      <c r="G12" s="332"/>
      <c r="H12" s="20"/>
    </row>
    <row r="13" spans="1:11">
      <c r="A13" s="23"/>
      <c r="B13" s="22" t="s">
        <v>460</v>
      </c>
      <c r="C13" s="20"/>
      <c r="D13" s="20">
        <v>43948</v>
      </c>
      <c r="E13" s="428">
        <v>5566333.1699999999</v>
      </c>
      <c r="F13" s="20"/>
      <c r="G13" s="20"/>
      <c r="H13" s="20"/>
    </row>
    <row r="14" spans="1:11">
      <c r="A14" s="195" t="s">
        <v>154</v>
      </c>
      <c r="B14" s="22" t="s">
        <v>155</v>
      </c>
      <c r="C14" s="20"/>
      <c r="D14" s="310">
        <f>-(1174554)</f>
        <v>-1174554</v>
      </c>
      <c r="E14" s="428"/>
      <c r="F14" s="20"/>
      <c r="G14" s="304">
        <f>-(3665584.71)</f>
        <v>-3665584.71</v>
      </c>
      <c r="H14" s="20"/>
    </row>
    <row r="15" spans="1:11">
      <c r="A15" s="195"/>
      <c r="B15" s="22" t="s">
        <v>484</v>
      </c>
      <c r="C15" s="20"/>
      <c r="D15" s="310">
        <f>-(134.4)</f>
        <v>-134.4</v>
      </c>
      <c r="E15" s="5"/>
      <c r="F15" s="20"/>
      <c r="G15" s="304"/>
      <c r="H15" s="20"/>
    </row>
    <row r="16" spans="1:11">
      <c r="A16" s="195"/>
      <c r="B16" s="22" t="s">
        <v>461</v>
      </c>
      <c r="C16" s="20"/>
      <c r="D16" s="305">
        <f>-(12973.76)</f>
        <v>-12973.76</v>
      </c>
      <c r="E16" s="304">
        <f>-(1187662.16)</f>
        <v>-1187662.1599999999</v>
      </c>
      <c r="F16" s="20"/>
      <c r="G16" s="305">
        <f>-(3016)</f>
        <v>-3016</v>
      </c>
      <c r="H16" s="310">
        <f>-(3668600.71)</f>
        <v>-3668600.71</v>
      </c>
    </row>
    <row r="17" spans="1:8" ht="24.75" thickBot="1">
      <c r="A17" s="23" t="s">
        <v>485</v>
      </c>
      <c r="B17" s="22"/>
      <c r="C17" s="20"/>
      <c r="D17" s="20"/>
      <c r="E17" s="124">
        <f>E6+E13+E16</f>
        <v>12373387.120000001</v>
      </c>
      <c r="F17" s="20"/>
      <c r="G17" s="20"/>
      <c r="H17" s="248">
        <f>H6+H11+H16</f>
        <v>7994716.1100000003</v>
      </c>
    </row>
    <row r="18" spans="1:8" ht="24.75" thickTop="1">
      <c r="A18" s="24"/>
      <c r="B18" s="42"/>
      <c r="C18" s="21"/>
      <c r="D18" s="21"/>
      <c r="E18" s="21"/>
      <c r="F18" s="21"/>
      <c r="G18" s="21"/>
      <c r="H18" s="21"/>
    </row>
    <row r="19" spans="1:8">
      <c r="A19" s="71"/>
      <c r="B19" s="71"/>
      <c r="C19" s="5"/>
      <c r="D19" s="5"/>
      <c r="E19" s="5"/>
      <c r="F19" s="5"/>
      <c r="G19" s="5"/>
      <c r="H19" s="5"/>
    </row>
    <row r="20" spans="1:8">
      <c r="A20" s="71"/>
      <c r="B20" s="71"/>
      <c r="C20" s="5"/>
      <c r="D20" s="5"/>
      <c r="E20" s="5"/>
      <c r="F20" s="5"/>
      <c r="G20" s="5"/>
      <c r="H20" s="5"/>
    </row>
    <row r="21" spans="1:8">
      <c r="A21" s="71"/>
      <c r="B21" s="71"/>
      <c r="C21" s="5"/>
      <c r="D21" s="5"/>
      <c r="E21" s="5"/>
      <c r="F21" s="5"/>
      <c r="G21" s="5"/>
      <c r="H21" s="5"/>
    </row>
    <row r="22" spans="1:8">
      <c r="A22" s="71"/>
      <c r="B22" s="71"/>
      <c r="C22" s="5"/>
      <c r="D22" s="5"/>
      <c r="E22" s="5"/>
      <c r="F22" s="5"/>
      <c r="G22" s="5"/>
      <c r="H22" s="5"/>
    </row>
    <row r="23" spans="1:8">
      <c r="A23" s="465" t="s">
        <v>329</v>
      </c>
      <c r="B23" s="465"/>
      <c r="C23" s="465"/>
      <c r="D23" s="465"/>
      <c r="E23" s="465"/>
      <c r="F23" s="465"/>
      <c r="G23" s="465"/>
      <c r="H23" s="465"/>
    </row>
    <row r="24" spans="1:8">
      <c r="A24" s="311"/>
      <c r="B24" s="311"/>
      <c r="C24" s="311"/>
      <c r="D24" s="311"/>
      <c r="E24" s="311"/>
      <c r="F24" s="311"/>
      <c r="G24" s="311"/>
      <c r="H24" s="311"/>
    </row>
    <row r="25" spans="1:8">
      <c r="A25" s="30" t="s">
        <v>462</v>
      </c>
    </row>
    <row r="26" spans="1:8">
      <c r="A26" s="1" t="s">
        <v>486</v>
      </c>
      <c r="D26" s="47"/>
      <c r="E26" s="197" t="s">
        <v>156</v>
      </c>
      <c r="G26" s="197" t="s">
        <v>111</v>
      </c>
    </row>
    <row r="27" spans="1:8">
      <c r="B27" s="1" t="s">
        <v>158</v>
      </c>
      <c r="E27" s="298"/>
      <c r="G27" s="298"/>
    </row>
    <row r="28" spans="1:8">
      <c r="B28" s="1" t="s">
        <v>159</v>
      </c>
      <c r="E28" s="298"/>
      <c r="G28" s="298"/>
    </row>
    <row r="29" spans="1:8">
      <c r="B29" s="1" t="s">
        <v>160</v>
      </c>
      <c r="E29" s="429">
        <v>236724.23</v>
      </c>
      <c r="G29" s="4">
        <v>119813.1</v>
      </c>
    </row>
    <row r="30" spans="1:8">
      <c r="B30" s="1" t="s">
        <v>161</v>
      </c>
      <c r="E30" s="4">
        <v>5400</v>
      </c>
      <c r="G30" s="4">
        <v>700</v>
      </c>
    </row>
    <row r="31" spans="1:8">
      <c r="B31" s="1" t="s">
        <v>162</v>
      </c>
    </row>
    <row r="32" spans="1:8">
      <c r="B32" s="1" t="s">
        <v>163</v>
      </c>
      <c r="E32" s="298"/>
    </row>
    <row r="33" spans="1:7">
      <c r="B33" s="1" t="s">
        <v>164</v>
      </c>
      <c r="E33" s="6">
        <f>E17-E29-E30</f>
        <v>12131262.890000001</v>
      </c>
      <c r="G33" s="6">
        <f>H17-G29-G30</f>
        <v>7874203.0100000007</v>
      </c>
    </row>
    <row r="34" spans="1:7" ht="24.75" thickBot="1">
      <c r="D34" s="12"/>
      <c r="E34" s="196">
        <f>E29+E30+E33</f>
        <v>12373387.120000001</v>
      </c>
      <c r="G34" s="196">
        <f>G29+G30+G33</f>
        <v>7994716.1100000003</v>
      </c>
    </row>
    <row r="35" spans="1:7" ht="24.75" thickTop="1"/>
    <row r="36" spans="1:7">
      <c r="D36" s="18"/>
      <c r="E36" s="198" t="s">
        <v>156</v>
      </c>
      <c r="G36" s="198" t="s">
        <v>111</v>
      </c>
    </row>
    <row r="37" spans="1:7">
      <c r="A37" s="1" t="s">
        <v>165</v>
      </c>
      <c r="E37" s="309"/>
      <c r="G37" s="4">
        <v>1174554</v>
      </c>
    </row>
    <row r="38" spans="1:7">
      <c r="A38" s="43" t="s">
        <v>283</v>
      </c>
    </row>
    <row r="40" spans="1:7">
      <c r="A40" s="271"/>
      <c r="B40" s="272"/>
      <c r="C40" s="271"/>
      <c r="D40" s="1"/>
      <c r="E40" s="1"/>
      <c r="F40" s="271"/>
    </row>
    <row r="41" spans="1:7">
      <c r="A41" s="271"/>
      <c r="B41" s="272"/>
      <c r="C41" s="271"/>
      <c r="D41" s="271"/>
      <c r="E41" s="271"/>
      <c r="F41" s="271"/>
    </row>
    <row r="42" spans="1:7">
      <c r="A42" s="271"/>
      <c r="B42" s="271"/>
      <c r="C42" s="271"/>
      <c r="D42" s="271"/>
      <c r="E42" s="271"/>
      <c r="F42" s="271"/>
    </row>
    <row r="43" spans="1:7">
      <c r="A43" s="271"/>
      <c r="C43" s="271"/>
      <c r="D43" s="1"/>
      <c r="E43" s="1"/>
      <c r="F43" s="271"/>
    </row>
    <row r="44" spans="1:7">
      <c r="A44" s="271"/>
      <c r="C44" s="271"/>
      <c r="D44" s="271"/>
      <c r="E44" s="1"/>
      <c r="F44" s="1"/>
    </row>
  </sheetData>
  <mergeCells count="6">
    <mergeCell ref="A23:H23"/>
    <mergeCell ref="C5:E5"/>
    <mergeCell ref="F5:H5"/>
    <mergeCell ref="A1:H1"/>
    <mergeCell ref="A2:H2"/>
    <mergeCell ref="A3:H3"/>
  </mergeCells>
  <printOptions horizontalCentered="1"/>
  <pageMargins left="0.59055118110236227" right="0.19685039370078741" top="0.59055118110236227" bottom="0.19685039370078741" header="0.31496062992125984" footer="0.19685039370078741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3"/>
  <sheetViews>
    <sheetView topLeftCell="A52" workbookViewId="0">
      <selection activeCell="A58" sqref="A58:I65"/>
    </sheetView>
  </sheetViews>
  <sheetFormatPr defaultRowHeight="24"/>
  <cols>
    <col min="1" max="1" width="14.375" style="1" customWidth="1"/>
    <col min="2" max="2" width="16.625" style="1" customWidth="1"/>
    <col min="3" max="3" width="38.875" style="1" customWidth="1"/>
    <col min="4" max="5" width="12.375" style="89" customWidth="1"/>
    <col min="6" max="7" width="12" style="89" customWidth="1"/>
    <col min="8" max="8" width="11.875" style="89" customWidth="1"/>
    <col min="9" max="16384" width="9" style="1"/>
  </cols>
  <sheetData>
    <row r="1" spans="1:11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  <c r="I1" s="33"/>
      <c r="J1" s="33"/>
      <c r="K1" s="33"/>
    </row>
    <row r="2" spans="1:11" s="29" customFormat="1">
      <c r="A2" s="456" t="s">
        <v>43</v>
      </c>
      <c r="B2" s="456"/>
      <c r="C2" s="456"/>
      <c r="D2" s="456"/>
      <c r="E2" s="456"/>
      <c r="F2" s="456"/>
      <c r="G2" s="456"/>
      <c r="H2" s="456"/>
      <c r="I2" s="33"/>
      <c r="J2" s="33"/>
      <c r="K2" s="33"/>
    </row>
    <row r="3" spans="1:11" s="29" customFormat="1">
      <c r="A3" s="453" t="s">
        <v>44</v>
      </c>
      <c r="B3" s="453"/>
      <c r="C3" s="453"/>
      <c r="D3" s="453"/>
      <c r="E3" s="453"/>
      <c r="F3" s="453"/>
      <c r="G3" s="453"/>
      <c r="H3" s="453"/>
      <c r="I3" s="34"/>
      <c r="J3" s="34"/>
      <c r="K3" s="34"/>
    </row>
    <row r="4" spans="1:11" s="29" customFormat="1">
      <c r="A4" s="30" t="s">
        <v>166</v>
      </c>
      <c r="C4" s="28"/>
      <c r="D4" s="81"/>
      <c r="E4" s="86"/>
      <c r="F4" s="81"/>
      <c r="G4" s="81"/>
      <c r="H4" s="86"/>
      <c r="I4" s="37"/>
      <c r="J4" s="37"/>
      <c r="K4" s="28"/>
    </row>
    <row r="5" spans="1:11">
      <c r="A5" s="2" t="s">
        <v>96</v>
      </c>
    </row>
    <row r="6" spans="1:11" ht="48">
      <c r="A6" s="172" t="s">
        <v>131</v>
      </c>
      <c r="B6" s="172" t="s">
        <v>132</v>
      </c>
      <c r="C6" s="172" t="s">
        <v>110</v>
      </c>
      <c r="D6" s="199" t="s">
        <v>167</v>
      </c>
      <c r="E6" s="200" t="s">
        <v>168</v>
      </c>
      <c r="F6" s="200" t="s">
        <v>169</v>
      </c>
      <c r="G6" s="200" t="s">
        <v>170</v>
      </c>
      <c r="H6" s="308" t="s">
        <v>171</v>
      </c>
    </row>
    <row r="7" spans="1:11">
      <c r="A7" s="92"/>
      <c r="B7" s="92"/>
      <c r="C7" s="92"/>
      <c r="D7" s="95"/>
      <c r="E7" s="95"/>
      <c r="F7" s="95"/>
      <c r="G7" s="95"/>
      <c r="H7" s="95"/>
    </row>
    <row r="8" spans="1:11">
      <c r="A8" s="312"/>
      <c r="B8" s="312"/>
      <c r="C8" s="312"/>
      <c r="D8" s="313"/>
      <c r="E8" s="313"/>
      <c r="F8" s="313"/>
      <c r="G8" s="313"/>
      <c r="H8" s="313"/>
    </row>
    <row r="9" spans="1:11">
      <c r="A9" s="312"/>
      <c r="B9" s="312"/>
      <c r="C9" s="312"/>
      <c r="D9" s="313"/>
      <c r="E9" s="313"/>
      <c r="F9" s="313"/>
      <c r="G9" s="313"/>
      <c r="H9" s="313"/>
    </row>
    <row r="10" spans="1:11">
      <c r="A10" s="312"/>
      <c r="B10" s="312"/>
      <c r="C10" s="312"/>
      <c r="D10" s="313"/>
      <c r="E10" s="313"/>
      <c r="F10" s="313"/>
      <c r="G10" s="313"/>
      <c r="H10" s="313"/>
    </row>
    <row r="11" spans="1:11">
      <c r="A11" s="312"/>
      <c r="B11" s="312"/>
      <c r="C11" s="312"/>
      <c r="D11" s="313"/>
      <c r="E11" s="313"/>
      <c r="F11" s="313"/>
      <c r="G11" s="313"/>
      <c r="H11" s="313"/>
    </row>
    <row r="12" spans="1:11">
      <c r="A12" s="312"/>
      <c r="B12" s="312"/>
      <c r="C12" s="312"/>
      <c r="D12" s="313"/>
      <c r="E12" s="313"/>
      <c r="F12" s="313"/>
      <c r="G12" s="313"/>
      <c r="H12" s="313"/>
    </row>
    <row r="13" spans="1:11">
      <c r="A13" s="312"/>
      <c r="B13" s="312"/>
      <c r="C13" s="312"/>
      <c r="D13" s="313"/>
      <c r="E13" s="313"/>
      <c r="F13" s="313"/>
      <c r="G13" s="313"/>
      <c r="H13" s="313"/>
    </row>
    <row r="14" spans="1:11">
      <c r="A14" s="93"/>
      <c r="B14" s="93"/>
      <c r="C14" s="93"/>
      <c r="D14" s="96"/>
      <c r="E14" s="96"/>
      <c r="F14" s="96"/>
      <c r="G14" s="96"/>
      <c r="H14" s="96"/>
    </row>
    <row r="15" spans="1:11">
      <c r="A15" s="93"/>
      <c r="B15" s="93"/>
      <c r="C15" s="93"/>
      <c r="D15" s="96"/>
      <c r="E15" s="96"/>
      <c r="F15" s="96"/>
      <c r="G15" s="96"/>
      <c r="H15" s="96"/>
    </row>
    <row r="16" spans="1:11">
      <c r="A16" s="94"/>
      <c r="B16" s="94"/>
      <c r="C16" s="94"/>
      <c r="D16" s="97"/>
      <c r="E16" s="97"/>
      <c r="F16" s="97"/>
      <c r="G16" s="97"/>
      <c r="H16" s="97"/>
    </row>
    <row r="17" spans="1:8">
      <c r="A17" s="449" t="s">
        <v>82</v>
      </c>
      <c r="B17" s="449"/>
      <c r="C17" s="449"/>
      <c r="D17" s="193">
        <f>SUM(D7:D16)</f>
        <v>0</v>
      </c>
      <c r="E17" s="193">
        <f t="shared" ref="E17:H17" si="0">SUM(E7:E16)</f>
        <v>0</v>
      </c>
      <c r="F17" s="193">
        <f t="shared" si="0"/>
        <v>0</v>
      </c>
      <c r="G17" s="193">
        <f t="shared" si="0"/>
        <v>0</v>
      </c>
      <c r="H17" s="193">
        <f t="shared" si="0"/>
        <v>0</v>
      </c>
    </row>
    <row r="22" spans="1:8">
      <c r="A22" s="467" t="s">
        <v>329</v>
      </c>
      <c r="B22" s="467"/>
      <c r="C22" s="467"/>
      <c r="D22" s="467"/>
      <c r="E22" s="467"/>
      <c r="F22" s="467"/>
      <c r="G22" s="467"/>
      <c r="H22" s="467"/>
    </row>
    <row r="23" spans="1:8">
      <c r="A23" s="306"/>
      <c r="B23" s="306"/>
      <c r="C23" s="306"/>
      <c r="D23" s="306"/>
      <c r="E23" s="306"/>
      <c r="F23" s="306"/>
      <c r="G23" s="306"/>
      <c r="H23" s="306"/>
    </row>
    <row r="24" spans="1:8">
      <c r="A24" s="30" t="s">
        <v>166</v>
      </c>
    </row>
    <row r="25" spans="1:8">
      <c r="A25" s="2" t="s">
        <v>24</v>
      </c>
    </row>
    <row r="26" spans="1:8" ht="48">
      <c r="A26" s="172" t="s">
        <v>131</v>
      </c>
      <c r="B26" s="172" t="s">
        <v>132</v>
      </c>
      <c r="C26" s="172" t="s">
        <v>110</v>
      </c>
      <c r="D26" s="199" t="s">
        <v>167</v>
      </c>
      <c r="E26" s="200" t="s">
        <v>168</v>
      </c>
      <c r="F26" s="200" t="s">
        <v>169</v>
      </c>
      <c r="G26" s="200" t="s">
        <v>170</v>
      </c>
      <c r="H26" s="200" t="s">
        <v>171</v>
      </c>
    </row>
    <row r="27" spans="1:8">
      <c r="A27" s="314" t="s">
        <v>189</v>
      </c>
      <c r="B27" s="315" t="s">
        <v>313</v>
      </c>
      <c r="C27" s="316" t="s">
        <v>463</v>
      </c>
      <c r="D27" s="317">
        <v>30800</v>
      </c>
      <c r="E27" s="317">
        <v>37000</v>
      </c>
      <c r="F27" s="318">
        <v>37000</v>
      </c>
      <c r="G27" s="317">
        <f>E27-F27</f>
        <v>0</v>
      </c>
      <c r="H27" s="317"/>
    </row>
    <row r="28" spans="1:8">
      <c r="A28" s="293" t="s">
        <v>189</v>
      </c>
      <c r="B28" s="323" t="s">
        <v>313</v>
      </c>
      <c r="C28" s="284" t="s">
        <v>464</v>
      </c>
      <c r="D28" s="324">
        <v>7200</v>
      </c>
      <c r="E28" s="324"/>
      <c r="F28" s="325"/>
      <c r="G28" s="324"/>
      <c r="H28" s="324"/>
    </row>
    <row r="29" spans="1:8">
      <c r="A29" s="293" t="s">
        <v>189</v>
      </c>
      <c r="B29" s="323" t="s">
        <v>313</v>
      </c>
      <c r="C29" s="284" t="s">
        <v>465</v>
      </c>
      <c r="D29" s="324">
        <v>111762.5</v>
      </c>
      <c r="E29" s="324">
        <v>111762.5</v>
      </c>
      <c r="F29" s="325">
        <v>111762.5</v>
      </c>
      <c r="G29" s="324">
        <f>E29-F29</f>
        <v>0</v>
      </c>
      <c r="H29" s="324"/>
    </row>
    <row r="30" spans="1:8">
      <c r="A30" s="293" t="s">
        <v>189</v>
      </c>
      <c r="B30" s="323" t="s">
        <v>313</v>
      </c>
      <c r="C30" s="284" t="s">
        <v>466</v>
      </c>
      <c r="D30" s="324">
        <v>95000</v>
      </c>
      <c r="E30" s="324">
        <v>95000</v>
      </c>
      <c r="F30" s="325">
        <v>95000</v>
      </c>
      <c r="G30" s="324">
        <f>E30-F30</f>
        <v>0</v>
      </c>
      <c r="H30" s="324"/>
    </row>
    <row r="31" spans="1:8">
      <c r="A31" s="293"/>
      <c r="B31" s="323"/>
      <c r="C31" s="284" t="s">
        <v>467</v>
      </c>
      <c r="D31" s="324"/>
      <c r="E31" s="324"/>
      <c r="F31" s="325"/>
      <c r="G31" s="324"/>
      <c r="H31" s="324"/>
    </row>
    <row r="32" spans="1:8">
      <c r="A32" s="293" t="s">
        <v>189</v>
      </c>
      <c r="B32" s="323" t="s">
        <v>313</v>
      </c>
      <c r="C32" s="284" t="s">
        <v>468</v>
      </c>
      <c r="D32" s="326">
        <v>1958000</v>
      </c>
      <c r="E32" s="324">
        <v>691584</v>
      </c>
      <c r="F32" s="325" t="s">
        <v>328</v>
      </c>
      <c r="G32" s="324">
        <f>E32</f>
        <v>691584</v>
      </c>
      <c r="H32" s="324"/>
    </row>
    <row r="33" spans="1:8">
      <c r="A33" s="293" t="s">
        <v>189</v>
      </c>
      <c r="B33" s="323" t="s">
        <v>313</v>
      </c>
      <c r="C33" s="284" t="s">
        <v>469</v>
      </c>
      <c r="D33" s="326">
        <v>1389500</v>
      </c>
      <c r="E33" s="324">
        <v>482970</v>
      </c>
      <c r="F33" s="325" t="s">
        <v>328</v>
      </c>
      <c r="G33" s="324">
        <f>E33</f>
        <v>482970</v>
      </c>
      <c r="H33" s="324"/>
    </row>
    <row r="34" spans="1:8">
      <c r="A34" s="293"/>
      <c r="B34" s="323"/>
      <c r="C34" s="284" t="s">
        <v>470</v>
      </c>
      <c r="D34" s="324"/>
      <c r="E34" s="324"/>
      <c r="F34" s="325"/>
      <c r="G34" s="324"/>
      <c r="H34" s="324"/>
    </row>
    <row r="35" spans="1:8">
      <c r="A35" s="293" t="s">
        <v>189</v>
      </c>
      <c r="B35" s="323" t="s">
        <v>313</v>
      </c>
      <c r="C35" s="284" t="s">
        <v>471</v>
      </c>
      <c r="D35" s="326">
        <v>581800</v>
      </c>
      <c r="E35" s="324">
        <v>581800</v>
      </c>
      <c r="F35" s="325">
        <v>498000</v>
      </c>
      <c r="G35" s="327" t="s">
        <v>328</v>
      </c>
      <c r="H35" s="324"/>
    </row>
    <row r="36" spans="1:8">
      <c r="A36" s="293"/>
      <c r="B36" s="323"/>
      <c r="C36" s="284" t="s">
        <v>472</v>
      </c>
      <c r="D36" s="324"/>
      <c r="E36" s="324"/>
      <c r="F36" s="325"/>
      <c r="G36" s="324"/>
      <c r="H36" s="324"/>
    </row>
    <row r="37" spans="1:8">
      <c r="A37" s="293" t="s">
        <v>189</v>
      </c>
      <c r="B37" s="323" t="s">
        <v>313</v>
      </c>
      <c r="C37" s="284" t="s">
        <v>473</v>
      </c>
      <c r="D37" s="326">
        <v>733900</v>
      </c>
      <c r="E37" s="324">
        <v>733900</v>
      </c>
      <c r="F37" s="325">
        <v>466000</v>
      </c>
      <c r="G37" s="327" t="s">
        <v>328</v>
      </c>
      <c r="H37" s="324"/>
    </row>
    <row r="38" spans="1:8">
      <c r="A38" s="293" t="s">
        <v>189</v>
      </c>
      <c r="B38" s="323" t="s">
        <v>313</v>
      </c>
      <c r="C38" s="284" t="s">
        <v>474</v>
      </c>
      <c r="D38" s="326">
        <v>349900</v>
      </c>
      <c r="E38" s="324">
        <v>348000</v>
      </c>
      <c r="F38" s="325">
        <v>348000</v>
      </c>
      <c r="G38" s="327" t="s">
        <v>328</v>
      </c>
      <c r="H38" s="324"/>
    </row>
    <row r="39" spans="1:8">
      <c r="A39" s="293" t="s">
        <v>189</v>
      </c>
      <c r="B39" s="323" t="s">
        <v>313</v>
      </c>
      <c r="C39" s="284" t="s">
        <v>475</v>
      </c>
      <c r="D39" s="326">
        <v>375300</v>
      </c>
      <c r="E39" s="324">
        <v>374000</v>
      </c>
      <c r="F39" s="324">
        <v>374000</v>
      </c>
      <c r="G39" s="327" t="s">
        <v>328</v>
      </c>
      <c r="H39" s="328"/>
    </row>
    <row r="40" spans="1:8">
      <c r="A40" s="46"/>
      <c r="B40" s="46"/>
      <c r="C40" s="46"/>
      <c r="D40" s="91"/>
      <c r="E40" s="91"/>
      <c r="F40" s="91"/>
      <c r="G40" s="91"/>
      <c r="H40" s="91"/>
    </row>
    <row r="41" spans="1:8">
      <c r="A41" s="449" t="s">
        <v>82</v>
      </c>
      <c r="B41" s="449"/>
      <c r="C41" s="449"/>
      <c r="D41" s="193">
        <f>SUM(D27:D40)</f>
        <v>5633162.5</v>
      </c>
      <c r="E41" s="193">
        <f>SUM(E27:E40)</f>
        <v>3456016.5</v>
      </c>
      <c r="F41" s="193">
        <f>SUM(F27:F40)</f>
        <v>1929762.5</v>
      </c>
      <c r="G41" s="193">
        <f>SUM(G27:G40)</f>
        <v>1174554</v>
      </c>
      <c r="H41" s="193">
        <f t="shared" ref="H41" si="1">SUM(H27:H40)</f>
        <v>0</v>
      </c>
    </row>
    <row r="43" spans="1:8">
      <c r="A43" s="467" t="s">
        <v>356</v>
      </c>
      <c r="B43" s="467"/>
      <c r="C43" s="467"/>
      <c r="D43" s="467"/>
      <c r="E43" s="467"/>
      <c r="F43" s="467"/>
      <c r="G43" s="467"/>
      <c r="H43" s="467"/>
    </row>
    <row r="44" spans="1:8">
      <c r="A44" s="306"/>
      <c r="B44" s="306"/>
      <c r="C44" s="306"/>
      <c r="D44" s="306"/>
      <c r="E44" s="306"/>
      <c r="F44" s="306"/>
      <c r="G44" s="306"/>
      <c r="H44" s="306"/>
    </row>
    <row r="45" spans="1:8">
      <c r="A45" s="30" t="s">
        <v>476</v>
      </c>
    </row>
    <row r="46" spans="1:8">
      <c r="A46" s="2" t="s">
        <v>24</v>
      </c>
    </row>
    <row r="47" spans="1:8" ht="48">
      <c r="A47" s="307" t="s">
        <v>131</v>
      </c>
      <c r="B47" s="307" t="s">
        <v>132</v>
      </c>
      <c r="C47" s="307" t="s">
        <v>110</v>
      </c>
      <c r="D47" s="199" t="s">
        <v>167</v>
      </c>
      <c r="E47" s="308" t="s">
        <v>168</v>
      </c>
      <c r="F47" s="308" t="s">
        <v>169</v>
      </c>
      <c r="G47" s="308" t="s">
        <v>170</v>
      </c>
      <c r="H47" s="308" t="s">
        <v>171</v>
      </c>
    </row>
    <row r="48" spans="1:8">
      <c r="A48" s="319" t="s">
        <v>189</v>
      </c>
      <c r="B48" s="315" t="s">
        <v>313</v>
      </c>
      <c r="C48" s="278" t="s">
        <v>477</v>
      </c>
      <c r="D48" s="321">
        <v>811000</v>
      </c>
      <c r="E48" s="141">
        <v>811000</v>
      </c>
      <c r="F48" s="320">
        <v>527500</v>
      </c>
      <c r="G48" s="322" t="s">
        <v>328</v>
      </c>
      <c r="H48" s="317"/>
    </row>
    <row r="49" spans="1:8">
      <c r="A49" s="293"/>
      <c r="B49" s="323"/>
      <c r="C49" s="284" t="s">
        <v>478</v>
      </c>
      <c r="D49" s="324"/>
      <c r="E49" s="324"/>
      <c r="F49" s="325"/>
      <c r="G49" s="324"/>
      <c r="H49" s="324"/>
    </row>
    <row r="50" spans="1:8">
      <c r="A50" s="293" t="s">
        <v>189</v>
      </c>
      <c r="B50" s="323" t="s">
        <v>313</v>
      </c>
      <c r="C50" s="284" t="s">
        <v>479</v>
      </c>
      <c r="D50" s="326">
        <v>143700</v>
      </c>
      <c r="E50" s="326">
        <v>143700</v>
      </c>
      <c r="F50" s="326">
        <v>142000</v>
      </c>
      <c r="G50" s="353" t="s">
        <v>328</v>
      </c>
      <c r="H50" s="324"/>
    </row>
    <row r="51" spans="1:8">
      <c r="A51" s="293" t="s">
        <v>189</v>
      </c>
      <c r="B51" s="323" t="s">
        <v>313</v>
      </c>
      <c r="C51" s="284" t="s">
        <v>480</v>
      </c>
      <c r="D51" s="326">
        <v>223400</v>
      </c>
      <c r="E51" s="326">
        <v>223400</v>
      </c>
      <c r="F51" s="326">
        <v>222000</v>
      </c>
      <c r="G51" s="353" t="s">
        <v>328</v>
      </c>
      <c r="H51" s="324"/>
    </row>
    <row r="52" spans="1:8">
      <c r="A52" s="293" t="s">
        <v>189</v>
      </c>
      <c r="B52" s="323" t="s">
        <v>313</v>
      </c>
      <c r="C52" s="284" t="s">
        <v>481</v>
      </c>
      <c r="D52" s="326">
        <v>108500</v>
      </c>
      <c r="E52" s="326">
        <v>108500</v>
      </c>
      <c r="F52" s="326">
        <v>108000</v>
      </c>
      <c r="G52" s="353" t="s">
        <v>328</v>
      </c>
      <c r="H52" s="324"/>
    </row>
    <row r="53" spans="1:8">
      <c r="A53" s="293" t="s">
        <v>189</v>
      </c>
      <c r="B53" s="323" t="s">
        <v>313</v>
      </c>
      <c r="C53" s="284" t="s">
        <v>482</v>
      </c>
      <c r="D53" s="326">
        <v>64900</v>
      </c>
      <c r="E53" s="326">
        <v>64900</v>
      </c>
      <c r="F53" s="326">
        <v>59000</v>
      </c>
      <c r="G53" s="353" t="s">
        <v>328</v>
      </c>
      <c r="H53" s="324"/>
    </row>
    <row r="54" spans="1:8">
      <c r="A54" s="293" t="s">
        <v>178</v>
      </c>
      <c r="B54" s="323" t="s">
        <v>421</v>
      </c>
      <c r="C54" s="284" t="s">
        <v>483</v>
      </c>
      <c r="D54" s="354">
        <f>68650+162690+445982.21</f>
        <v>677322.21</v>
      </c>
      <c r="E54" s="354">
        <f>68650+162690+445982.21</f>
        <v>677322.21</v>
      </c>
      <c r="F54" s="354">
        <f>68650+162690+445982.21</f>
        <v>677322.21</v>
      </c>
      <c r="G54" s="353" t="s">
        <v>328</v>
      </c>
      <c r="H54" s="324"/>
    </row>
    <row r="55" spans="1:8">
      <c r="A55" s="46"/>
      <c r="B55" s="46"/>
      <c r="C55" s="46"/>
      <c r="D55" s="91"/>
      <c r="E55" s="91"/>
      <c r="F55" s="91"/>
      <c r="G55" s="91"/>
      <c r="H55" s="91"/>
    </row>
    <row r="56" spans="1:8">
      <c r="A56" s="449" t="s">
        <v>82</v>
      </c>
      <c r="B56" s="449"/>
      <c r="C56" s="449"/>
      <c r="D56" s="193">
        <f>SUM(D48:D55)</f>
        <v>2028822.21</v>
      </c>
      <c r="E56" s="193">
        <f>SUM(E48:E55)</f>
        <v>2028822.21</v>
      </c>
      <c r="F56" s="193">
        <f>SUM(F48:F55)</f>
        <v>1735822.21</v>
      </c>
      <c r="G56" s="193">
        <f>SUM(G48:G55)</f>
        <v>0</v>
      </c>
      <c r="H56" s="193">
        <f>SUM(H48:H55)</f>
        <v>0</v>
      </c>
    </row>
    <row r="57" spans="1:8" ht="24.75" thickBot="1">
      <c r="A57" s="468" t="s">
        <v>108</v>
      </c>
      <c r="B57" s="468"/>
      <c r="C57" s="468"/>
      <c r="D57" s="329">
        <f>D41+D56</f>
        <v>7661984.71</v>
      </c>
      <c r="E57" s="329">
        <f>E41+E56</f>
        <v>5484838.71</v>
      </c>
      <c r="F57" s="329">
        <f>F41+F56</f>
        <v>3665584.71</v>
      </c>
      <c r="G57" s="329">
        <f>G41+G56</f>
        <v>1174554</v>
      </c>
      <c r="H57" s="329">
        <f>H45+H56</f>
        <v>0</v>
      </c>
    </row>
    <row r="58" spans="1:8" ht="24.75" thickTop="1"/>
    <row r="59" spans="1:8">
      <c r="A59" s="271"/>
      <c r="B59" s="272"/>
      <c r="C59" s="271"/>
      <c r="D59" s="1"/>
      <c r="E59" s="1"/>
      <c r="F59" s="271"/>
      <c r="G59" s="4"/>
      <c r="H59" s="4"/>
    </row>
    <row r="60" spans="1:8">
      <c r="A60" s="271"/>
      <c r="B60" s="272"/>
      <c r="C60" s="271"/>
      <c r="D60" s="271"/>
      <c r="E60" s="271"/>
      <c r="F60" s="271"/>
      <c r="G60" s="4"/>
      <c r="H60" s="4"/>
    </row>
    <row r="61" spans="1:8">
      <c r="A61" s="271"/>
      <c r="B61" s="271"/>
      <c r="C61" s="271"/>
      <c r="D61" s="271"/>
      <c r="E61" s="271"/>
      <c r="F61" s="271"/>
      <c r="G61" s="4"/>
      <c r="H61" s="4"/>
    </row>
    <row r="62" spans="1:8">
      <c r="A62" s="271"/>
      <c r="C62" s="271"/>
      <c r="D62" s="1"/>
      <c r="E62" s="1"/>
      <c r="F62" s="271"/>
      <c r="G62" s="4"/>
      <c r="H62" s="4"/>
    </row>
    <row r="63" spans="1:8">
      <c r="A63" s="271"/>
      <c r="C63" s="271"/>
      <c r="D63" s="271"/>
      <c r="E63" s="1"/>
      <c r="F63" s="1"/>
      <c r="G63" s="4"/>
      <c r="H63" s="4"/>
    </row>
  </sheetData>
  <mergeCells count="9">
    <mergeCell ref="A43:H43"/>
    <mergeCell ref="A56:C56"/>
    <mergeCell ref="A57:C57"/>
    <mergeCell ref="A1:H1"/>
    <mergeCell ref="A2:H2"/>
    <mergeCell ref="A3:H3"/>
    <mergeCell ref="A17:C17"/>
    <mergeCell ref="A41:C41"/>
    <mergeCell ref="A22:H22"/>
  </mergeCells>
  <pageMargins left="0.59055118110236227" right="0.19685039370078741" top="0.39370078740157483" bottom="0.19685039370078741" header="0.31496062992125984" footer="0.31496062992125984"/>
  <pageSetup paperSize="9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9"/>
  <sheetViews>
    <sheetView topLeftCell="A16" workbookViewId="0">
      <selection activeCell="K13" sqref="K13"/>
    </sheetView>
  </sheetViews>
  <sheetFormatPr defaultRowHeight="24"/>
  <cols>
    <col min="1" max="2" width="14.75" style="1" customWidth="1"/>
    <col min="3" max="3" width="26.5" style="1" customWidth="1"/>
    <col min="4" max="8" width="13.875" style="89" customWidth="1"/>
    <col min="9" max="16384" width="9" style="1"/>
  </cols>
  <sheetData>
    <row r="1" spans="1:11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  <c r="H1" s="456"/>
      <c r="I1" s="33"/>
      <c r="J1" s="33"/>
      <c r="K1" s="33"/>
    </row>
    <row r="2" spans="1:11" s="29" customFormat="1">
      <c r="A2" s="456" t="s">
        <v>43</v>
      </c>
      <c r="B2" s="456"/>
      <c r="C2" s="456"/>
      <c r="D2" s="456"/>
      <c r="E2" s="456"/>
      <c r="F2" s="456"/>
      <c r="G2" s="456"/>
      <c r="H2" s="456"/>
      <c r="I2" s="33"/>
      <c r="J2" s="33"/>
      <c r="K2" s="33"/>
    </row>
    <row r="3" spans="1:11" s="29" customFormat="1">
      <c r="A3" s="453" t="s">
        <v>44</v>
      </c>
      <c r="B3" s="453"/>
      <c r="C3" s="453"/>
      <c r="D3" s="453"/>
      <c r="E3" s="453"/>
      <c r="F3" s="453"/>
      <c r="G3" s="453"/>
      <c r="H3" s="453"/>
      <c r="I3" s="34"/>
      <c r="J3" s="34"/>
      <c r="K3" s="34"/>
    </row>
    <row r="4" spans="1:11" s="29" customFormat="1">
      <c r="A4" s="30" t="s">
        <v>172</v>
      </c>
      <c r="C4" s="28"/>
      <c r="D4" s="81"/>
      <c r="E4" s="86"/>
      <c r="F4" s="81"/>
      <c r="G4" s="81"/>
      <c r="H4" s="86"/>
      <c r="I4" s="37"/>
      <c r="J4" s="37"/>
      <c r="K4" s="28"/>
    </row>
    <row r="5" spans="1:11">
      <c r="A5" s="2" t="s">
        <v>96</v>
      </c>
    </row>
    <row r="6" spans="1:11" ht="48">
      <c r="A6" s="172" t="s">
        <v>131</v>
      </c>
      <c r="B6" s="172" t="s">
        <v>132</v>
      </c>
      <c r="C6" s="172" t="s">
        <v>110</v>
      </c>
      <c r="D6" s="199" t="s">
        <v>167</v>
      </c>
      <c r="E6" s="200" t="s">
        <v>168</v>
      </c>
      <c r="F6" s="200" t="s">
        <v>169</v>
      </c>
      <c r="G6" s="200" t="s">
        <v>170</v>
      </c>
      <c r="H6" s="200" t="s">
        <v>171</v>
      </c>
    </row>
    <row r="7" spans="1:11">
      <c r="A7" s="44"/>
      <c r="B7" s="44"/>
      <c r="C7" s="44"/>
      <c r="D7" s="90"/>
      <c r="E7" s="90"/>
      <c r="F7" s="90"/>
      <c r="G7" s="90"/>
      <c r="H7" s="90"/>
    </row>
    <row r="8" spans="1:11">
      <c r="A8" s="45"/>
      <c r="B8" s="45"/>
      <c r="C8" s="45"/>
      <c r="D8" s="98"/>
      <c r="E8" s="98"/>
      <c r="F8" s="98"/>
      <c r="G8" s="98"/>
      <c r="H8" s="98"/>
    </row>
    <row r="9" spans="1:11">
      <c r="A9" s="45"/>
      <c r="B9" s="45"/>
      <c r="C9" s="45"/>
      <c r="D9" s="98"/>
      <c r="E9" s="98"/>
      <c r="F9" s="98"/>
      <c r="G9" s="98"/>
      <c r="H9" s="98"/>
    </row>
    <row r="10" spans="1:11">
      <c r="A10" s="46"/>
      <c r="B10" s="46"/>
      <c r="C10" s="46"/>
      <c r="D10" s="91"/>
      <c r="E10" s="91"/>
      <c r="F10" s="91"/>
      <c r="G10" s="91"/>
      <c r="H10" s="91"/>
    </row>
    <row r="11" spans="1:11">
      <c r="A11" s="449" t="s">
        <v>82</v>
      </c>
      <c r="B11" s="449"/>
      <c r="C11" s="449"/>
      <c r="D11" s="193">
        <f>SUM(D7:D10)</f>
        <v>0</v>
      </c>
      <c r="E11" s="193">
        <f t="shared" ref="E11:H11" si="0">SUM(E7:E10)</f>
        <v>0</v>
      </c>
      <c r="F11" s="193">
        <f t="shared" si="0"/>
        <v>0</v>
      </c>
      <c r="G11" s="193">
        <f t="shared" si="0"/>
        <v>0</v>
      </c>
      <c r="H11" s="193">
        <f t="shared" si="0"/>
        <v>0</v>
      </c>
    </row>
    <row r="13" spans="1:11">
      <c r="A13" s="2" t="s">
        <v>24</v>
      </c>
    </row>
    <row r="14" spans="1:11" ht="48">
      <c r="A14" s="172" t="s">
        <v>131</v>
      </c>
      <c r="B14" s="172" t="s">
        <v>132</v>
      </c>
      <c r="C14" s="172" t="s">
        <v>110</v>
      </c>
      <c r="D14" s="199" t="s">
        <v>167</v>
      </c>
      <c r="E14" s="200" t="s">
        <v>168</v>
      </c>
      <c r="F14" s="200" t="s">
        <v>169</v>
      </c>
      <c r="G14" s="200" t="s">
        <v>170</v>
      </c>
      <c r="H14" s="200" t="s">
        <v>171</v>
      </c>
    </row>
    <row r="15" spans="1:11">
      <c r="A15" s="44"/>
      <c r="B15" s="44"/>
      <c r="C15" s="44"/>
      <c r="D15" s="90"/>
      <c r="E15" s="90"/>
      <c r="F15" s="90"/>
      <c r="G15" s="90"/>
      <c r="H15" s="90"/>
    </row>
    <row r="16" spans="1:11">
      <c r="A16" s="45"/>
      <c r="B16" s="45"/>
      <c r="C16" s="45"/>
      <c r="D16" s="98"/>
      <c r="E16" s="98"/>
      <c r="F16" s="98"/>
      <c r="G16" s="98"/>
      <c r="H16" s="98"/>
    </row>
    <row r="17" spans="1:8">
      <c r="A17" s="45"/>
      <c r="B17" s="45"/>
      <c r="C17" s="45"/>
      <c r="D17" s="98"/>
      <c r="E17" s="98"/>
      <c r="F17" s="98"/>
      <c r="G17" s="98"/>
      <c r="H17" s="98"/>
    </row>
    <row r="18" spans="1:8">
      <c r="A18" s="46"/>
      <c r="B18" s="46"/>
      <c r="C18" s="46"/>
      <c r="D18" s="91"/>
      <c r="E18" s="91"/>
      <c r="F18" s="91"/>
      <c r="G18" s="91"/>
      <c r="H18" s="91"/>
    </row>
    <row r="19" spans="1:8">
      <c r="A19" s="449" t="s">
        <v>82</v>
      </c>
      <c r="B19" s="449"/>
      <c r="C19" s="449"/>
      <c r="D19" s="193">
        <f>SUM(D15:D18)</f>
        <v>0</v>
      </c>
      <c r="E19" s="193">
        <f t="shared" ref="E19" si="1">SUM(E15:E18)</f>
        <v>0</v>
      </c>
      <c r="F19" s="193">
        <f t="shared" ref="F19" si="2">SUM(F15:F18)</f>
        <v>0</v>
      </c>
      <c r="G19" s="193">
        <f t="shared" ref="G19" si="3">SUM(G15:G18)</f>
        <v>0</v>
      </c>
      <c r="H19" s="193">
        <f t="shared" ref="H19" si="4">SUM(H15:H18)</f>
        <v>0</v>
      </c>
    </row>
  </sheetData>
  <mergeCells count="5">
    <mergeCell ref="A1:H1"/>
    <mergeCell ref="A2:H2"/>
    <mergeCell ref="A3:H3"/>
    <mergeCell ref="A11:C11"/>
    <mergeCell ref="A19:C19"/>
  </mergeCells>
  <printOptions horizontalCentered="1"/>
  <pageMargins left="0.70866141732283472" right="0.49" top="0.53" bottom="0.54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K16" sqref="K16"/>
    </sheetView>
  </sheetViews>
  <sheetFormatPr defaultRowHeight="24"/>
  <cols>
    <col min="1" max="1" width="12.625" style="1" customWidth="1"/>
    <col min="2" max="3" width="13.375" style="1" customWidth="1"/>
    <col min="4" max="6" width="13.375" style="4" customWidth="1"/>
    <col min="7" max="16384" width="9" style="1"/>
  </cols>
  <sheetData>
    <row r="1" spans="1:6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</row>
    <row r="2" spans="1:6">
      <c r="A2" s="430" t="s">
        <v>173</v>
      </c>
      <c r="B2" s="430"/>
      <c r="C2" s="430"/>
      <c r="D2" s="430"/>
      <c r="E2" s="430"/>
      <c r="F2" s="430"/>
    </row>
    <row r="3" spans="1:6">
      <c r="A3" s="430" t="s">
        <v>174</v>
      </c>
      <c r="B3" s="430"/>
      <c r="C3" s="430"/>
      <c r="D3" s="430"/>
      <c r="E3" s="430"/>
      <c r="F3" s="430"/>
    </row>
    <row r="4" spans="1:6">
      <c r="A4" s="116" t="s">
        <v>176</v>
      </c>
      <c r="B4" s="116" t="s">
        <v>131</v>
      </c>
      <c r="C4" s="116" t="s">
        <v>98</v>
      </c>
      <c r="D4" s="117" t="s">
        <v>177</v>
      </c>
      <c r="E4" s="117" t="s">
        <v>178</v>
      </c>
      <c r="F4" s="117" t="s">
        <v>82</v>
      </c>
    </row>
    <row r="5" spans="1:6">
      <c r="A5" s="112" t="s">
        <v>178</v>
      </c>
      <c r="B5" s="112" t="s">
        <v>178</v>
      </c>
      <c r="C5" s="39" t="s">
        <v>101</v>
      </c>
      <c r="D5" s="19"/>
      <c r="E5" s="19"/>
      <c r="F5" s="19">
        <f>E5</f>
        <v>0</v>
      </c>
    </row>
    <row r="6" spans="1:6">
      <c r="A6" s="113"/>
      <c r="B6" s="113"/>
      <c r="C6" s="25"/>
      <c r="D6" s="20"/>
      <c r="E6" s="20"/>
      <c r="F6" s="20"/>
    </row>
    <row r="7" spans="1:6">
      <c r="A7" s="113"/>
      <c r="B7" s="113"/>
      <c r="C7" s="25"/>
      <c r="D7" s="20"/>
      <c r="E7" s="20"/>
      <c r="F7" s="20"/>
    </row>
    <row r="8" spans="1:6">
      <c r="A8" s="113"/>
      <c r="B8" s="113"/>
      <c r="C8" s="25"/>
      <c r="D8" s="20"/>
      <c r="E8" s="20"/>
      <c r="F8" s="20"/>
    </row>
    <row r="9" spans="1:6">
      <c r="A9" s="113"/>
      <c r="B9" s="113"/>
      <c r="C9" s="25"/>
      <c r="D9" s="20"/>
      <c r="E9" s="20"/>
      <c r="F9" s="20"/>
    </row>
    <row r="10" spans="1:6">
      <c r="A10" s="114"/>
      <c r="B10" s="114"/>
      <c r="C10" s="27"/>
      <c r="D10" s="21"/>
      <c r="E10" s="21"/>
      <c r="F10" s="21"/>
    </row>
    <row r="11" spans="1:6">
      <c r="A11" s="449" t="s">
        <v>82</v>
      </c>
      <c r="B11" s="449"/>
      <c r="C11" s="449"/>
      <c r="D11" s="118">
        <f>SUM(D5:D10)</f>
        <v>0</v>
      </c>
      <c r="E11" s="118">
        <f t="shared" ref="E11:F11" si="0">SUM(E5:E10)</f>
        <v>0</v>
      </c>
      <c r="F11" s="118">
        <f t="shared" si="0"/>
        <v>0</v>
      </c>
    </row>
    <row r="12" spans="1:6">
      <c r="B12" s="109"/>
    </row>
    <row r="13" spans="1:6">
      <c r="A13" s="2" t="s">
        <v>175</v>
      </c>
      <c r="B13" s="109"/>
    </row>
  </sheetData>
  <mergeCells count="4">
    <mergeCell ref="A11:C11"/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"/>
  <sheetViews>
    <sheetView zoomScale="85" zoomScaleNormal="85" workbookViewId="0">
      <selection activeCell="H5" sqref="H5"/>
    </sheetView>
  </sheetViews>
  <sheetFormatPr defaultRowHeight="24"/>
  <cols>
    <col min="1" max="1" width="12.625" style="1" customWidth="1"/>
    <col min="2" max="2" width="19.125" style="1" bestFit="1" customWidth="1"/>
    <col min="3" max="3" width="13.375" style="1" customWidth="1"/>
    <col min="4" max="4" width="13.375" style="4" customWidth="1"/>
    <col min="5" max="5" width="16" style="4" customWidth="1"/>
    <col min="6" max="6" width="16" style="106" customWidth="1"/>
    <col min="7" max="7" width="16" style="4" customWidth="1"/>
    <col min="8" max="8" width="13.375" style="4" customWidth="1"/>
    <col min="9" max="16384" width="9" style="1"/>
  </cols>
  <sheetData>
    <row r="1" spans="1:8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</row>
    <row r="2" spans="1:8">
      <c r="A2" s="430" t="s">
        <v>179</v>
      </c>
      <c r="B2" s="430"/>
      <c r="C2" s="430"/>
      <c r="D2" s="430"/>
      <c r="E2" s="430"/>
      <c r="F2" s="430"/>
      <c r="G2" s="430"/>
      <c r="H2" s="430"/>
    </row>
    <row r="3" spans="1:8">
      <c r="A3" s="430" t="s">
        <v>174</v>
      </c>
      <c r="B3" s="430"/>
      <c r="C3" s="430"/>
      <c r="D3" s="430"/>
      <c r="E3" s="430"/>
      <c r="F3" s="430"/>
      <c r="G3" s="430"/>
      <c r="H3" s="430"/>
    </row>
    <row r="4" spans="1:8" s="107" customFormat="1" ht="48">
      <c r="A4" s="119" t="s">
        <v>176</v>
      </c>
      <c r="B4" s="119" t="s">
        <v>131</v>
      </c>
      <c r="C4" s="119" t="s">
        <v>98</v>
      </c>
      <c r="D4" s="120" t="s">
        <v>177</v>
      </c>
      <c r="E4" s="120" t="s">
        <v>286</v>
      </c>
      <c r="F4" s="121" t="s">
        <v>287</v>
      </c>
      <c r="G4" s="120" t="s">
        <v>180</v>
      </c>
      <c r="H4" s="120" t="s">
        <v>82</v>
      </c>
    </row>
    <row r="5" spans="1:8">
      <c r="A5" s="115" t="s">
        <v>181</v>
      </c>
      <c r="B5" s="115" t="s">
        <v>284</v>
      </c>
      <c r="C5" s="67"/>
      <c r="D5" s="68"/>
      <c r="E5" s="68"/>
      <c r="F5" s="103"/>
      <c r="G5" s="68"/>
      <c r="H5" s="68">
        <f>SUM(E5:G5)</f>
        <v>0</v>
      </c>
    </row>
    <row r="6" spans="1:8">
      <c r="A6" s="111"/>
      <c r="B6" s="111" t="s">
        <v>285</v>
      </c>
      <c r="C6" s="75"/>
      <c r="D6" s="76"/>
      <c r="E6" s="76"/>
      <c r="F6" s="104"/>
      <c r="G6" s="76"/>
      <c r="H6" s="76">
        <f t="shared" ref="H6:H14" si="0">SUM(E6:G6)</f>
        <v>0</v>
      </c>
    </row>
    <row r="7" spans="1:8">
      <c r="A7" s="111" t="s">
        <v>182</v>
      </c>
      <c r="B7" s="111" t="s">
        <v>183</v>
      </c>
      <c r="C7" s="75"/>
      <c r="D7" s="76"/>
      <c r="E7" s="76"/>
      <c r="F7" s="104"/>
      <c r="G7" s="76"/>
      <c r="H7" s="76">
        <f t="shared" si="0"/>
        <v>0</v>
      </c>
    </row>
    <row r="8" spans="1:8">
      <c r="A8" s="111"/>
      <c r="B8" s="111" t="s">
        <v>184</v>
      </c>
      <c r="C8" s="75"/>
      <c r="D8" s="76"/>
      <c r="E8" s="76"/>
      <c r="F8" s="104"/>
      <c r="G8" s="76"/>
      <c r="H8" s="76">
        <f t="shared" si="0"/>
        <v>0</v>
      </c>
    </row>
    <row r="9" spans="1:8">
      <c r="A9" s="111"/>
      <c r="B9" s="111" t="s">
        <v>185</v>
      </c>
      <c r="C9" s="75"/>
      <c r="D9" s="76"/>
      <c r="E9" s="76"/>
      <c r="F9" s="104"/>
      <c r="G9" s="76"/>
      <c r="H9" s="76">
        <f t="shared" si="0"/>
        <v>0</v>
      </c>
    </row>
    <row r="10" spans="1:8">
      <c r="A10" s="111"/>
      <c r="B10" s="111" t="s">
        <v>186</v>
      </c>
      <c r="C10" s="75"/>
      <c r="D10" s="76"/>
      <c r="E10" s="76"/>
      <c r="F10" s="104"/>
      <c r="G10" s="76"/>
      <c r="H10" s="76">
        <f t="shared" si="0"/>
        <v>0</v>
      </c>
    </row>
    <row r="11" spans="1:8">
      <c r="A11" s="111" t="s">
        <v>187</v>
      </c>
      <c r="B11" s="111" t="s">
        <v>188</v>
      </c>
      <c r="C11" s="75"/>
      <c r="D11" s="76"/>
      <c r="E11" s="76"/>
      <c r="F11" s="104"/>
      <c r="G11" s="76"/>
      <c r="H11" s="76">
        <f t="shared" si="0"/>
        <v>0</v>
      </c>
    </row>
    <row r="12" spans="1:8">
      <c r="A12" s="111"/>
      <c r="B12" s="111" t="s">
        <v>189</v>
      </c>
      <c r="C12" s="75"/>
      <c r="D12" s="76"/>
      <c r="E12" s="76"/>
      <c r="F12" s="104"/>
      <c r="G12" s="76"/>
      <c r="H12" s="76">
        <f t="shared" si="0"/>
        <v>0</v>
      </c>
    </row>
    <row r="13" spans="1:8">
      <c r="A13" s="111" t="s">
        <v>190</v>
      </c>
      <c r="B13" s="111" t="s">
        <v>191</v>
      </c>
      <c r="C13" s="75"/>
      <c r="D13" s="76"/>
      <c r="E13" s="76"/>
      <c r="F13" s="104"/>
      <c r="G13" s="76"/>
      <c r="H13" s="76">
        <f t="shared" si="0"/>
        <v>0</v>
      </c>
    </row>
    <row r="14" spans="1:8">
      <c r="A14" s="111" t="s">
        <v>192</v>
      </c>
      <c r="B14" s="111" t="s">
        <v>193</v>
      </c>
      <c r="C14" s="75"/>
      <c r="D14" s="76"/>
      <c r="E14" s="76"/>
      <c r="F14" s="104"/>
      <c r="G14" s="76"/>
      <c r="H14" s="76">
        <f t="shared" si="0"/>
        <v>0</v>
      </c>
    </row>
    <row r="15" spans="1:8">
      <c r="A15" s="101"/>
      <c r="B15" s="101"/>
      <c r="C15" s="101"/>
      <c r="D15" s="102"/>
      <c r="E15" s="102"/>
      <c r="F15" s="105"/>
      <c r="G15" s="102"/>
      <c r="H15" s="102"/>
    </row>
    <row r="16" spans="1:8">
      <c r="A16" s="449" t="s">
        <v>82</v>
      </c>
      <c r="B16" s="449"/>
      <c r="C16" s="449"/>
      <c r="D16" s="118">
        <f>SUM(D5:D14)</f>
        <v>0</v>
      </c>
      <c r="E16" s="118">
        <f t="shared" ref="E16:H16" si="1">SUM(E5:E14)</f>
        <v>0</v>
      </c>
      <c r="F16" s="122">
        <f t="shared" si="1"/>
        <v>0</v>
      </c>
      <c r="G16" s="118">
        <f t="shared" si="1"/>
        <v>0</v>
      </c>
      <c r="H16" s="118">
        <f t="shared" si="1"/>
        <v>0</v>
      </c>
    </row>
    <row r="18" spans="1:1">
      <c r="A18" s="1" t="s">
        <v>175</v>
      </c>
    </row>
  </sheetData>
  <mergeCells count="4">
    <mergeCell ref="A1:H1"/>
    <mergeCell ref="A2:H2"/>
    <mergeCell ref="A3:H3"/>
    <mergeCell ref="A16:C1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H5" sqref="H5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7" width="16" style="4" customWidth="1"/>
    <col min="8" max="8" width="13.375" style="4" customWidth="1"/>
    <col min="9" max="16384" width="9" style="1"/>
  </cols>
  <sheetData>
    <row r="1" spans="1:8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</row>
    <row r="2" spans="1:8">
      <c r="A2" s="430" t="s">
        <v>194</v>
      </c>
      <c r="B2" s="430"/>
      <c r="C2" s="430"/>
      <c r="D2" s="430"/>
      <c r="E2" s="430"/>
      <c r="F2" s="430"/>
      <c r="G2" s="430"/>
      <c r="H2" s="430"/>
    </row>
    <row r="3" spans="1:8">
      <c r="A3" s="430" t="s">
        <v>174</v>
      </c>
      <c r="B3" s="430"/>
      <c r="C3" s="430"/>
      <c r="D3" s="430"/>
      <c r="E3" s="430"/>
      <c r="F3" s="430"/>
      <c r="G3" s="430"/>
      <c r="H3" s="430"/>
    </row>
    <row r="4" spans="1:8" ht="72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288</v>
      </c>
      <c r="F4" s="121" t="s">
        <v>195</v>
      </c>
      <c r="G4" s="121" t="s">
        <v>196</v>
      </c>
      <c r="H4" s="120" t="s">
        <v>82</v>
      </c>
    </row>
    <row r="5" spans="1:8">
      <c r="A5" s="110" t="s">
        <v>181</v>
      </c>
      <c r="B5" s="110" t="s">
        <v>285</v>
      </c>
      <c r="C5" s="99"/>
      <c r="D5" s="100"/>
      <c r="E5" s="100"/>
      <c r="F5" s="100"/>
      <c r="G5" s="100"/>
      <c r="H5" s="100">
        <f>SUM(E5:G5)</f>
        <v>0</v>
      </c>
    </row>
    <row r="6" spans="1:8">
      <c r="A6" s="111" t="s">
        <v>182</v>
      </c>
      <c r="B6" s="111" t="s">
        <v>183</v>
      </c>
      <c r="C6" s="75"/>
      <c r="D6" s="76"/>
      <c r="E6" s="76"/>
      <c r="F6" s="76"/>
      <c r="G6" s="76"/>
      <c r="H6" s="76">
        <f>SUM(E6:G6)</f>
        <v>0</v>
      </c>
    </row>
    <row r="7" spans="1:8">
      <c r="A7" s="111"/>
      <c r="B7" s="111" t="s">
        <v>184</v>
      </c>
      <c r="C7" s="75"/>
      <c r="D7" s="76"/>
      <c r="E7" s="76"/>
      <c r="F7" s="76"/>
      <c r="G7" s="76"/>
      <c r="H7" s="76">
        <f t="shared" ref="H7:H13" si="0">SUM(E7:G7)</f>
        <v>0</v>
      </c>
    </row>
    <row r="8" spans="1:8">
      <c r="A8" s="111"/>
      <c r="B8" s="111" t="s">
        <v>185</v>
      </c>
      <c r="C8" s="75"/>
      <c r="D8" s="76"/>
      <c r="E8" s="76"/>
      <c r="F8" s="76"/>
      <c r="G8" s="76"/>
      <c r="H8" s="76">
        <f t="shared" si="0"/>
        <v>0</v>
      </c>
    </row>
    <row r="9" spans="1:8">
      <c r="A9" s="111"/>
      <c r="B9" s="111" t="s">
        <v>186</v>
      </c>
      <c r="C9" s="75"/>
      <c r="D9" s="76"/>
      <c r="E9" s="76"/>
      <c r="F9" s="76"/>
      <c r="G9" s="76"/>
      <c r="H9" s="76">
        <f t="shared" si="0"/>
        <v>0</v>
      </c>
    </row>
    <row r="10" spans="1:8">
      <c r="A10" s="111" t="s">
        <v>187</v>
      </c>
      <c r="B10" s="111" t="s">
        <v>188</v>
      </c>
      <c r="C10" s="75"/>
      <c r="D10" s="76"/>
      <c r="E10" s="76"/>
      <c r="F10" s="76"/>
      <c r="G10" s="76"/>
      <c r="H10" s="76">
        <f t="shared" si="0"/>
        <v>0</v>
      </c>
    </row>
    <row r="11" spans="1:8">
      <c r="A11" s="111"/>
      <c r="B11" s="111" t="s">
        <v>189</v>
      </c>
      <c r="C11" s="75"/>
      <c r="D11" s="76"/>
      <c r="E11" s="76"/>
      <c r="F11" s="76"/>
      <c r="G11" s="76"/>
      <c r="H11" s="76">
        <f t="shared" si="0"/>
        <v>0</v>
      </c>
    </row>
    <row r="12" spans="1:8">
      <c r="A12" s="111" t="s">
        <v>190</v>
      </c>
      <c r="B12" s="111" t="s">
        <v>191</v>
      </c>
      <c r="C12" s="75"/>
      <c r="D12" s="76"/>
      <c r="E12" s="76"/>
      <c r="F12" s="76"/>
      <c r="G12" s="76"/>
      <c r="H12" s="76">
        <f t="shared" si="0"/>
        <v>0</v>
      </c>
    </row>
    <row r="13" spans="1:8">
      <c r="A13" s="111" t="s">
        <v>192</v>
      </c>
      <c r="B13" s="111" t="s">
        <v>193</v>
      </c>
      <c r="C13" s="75"/>
      <c r="D13" s="76"/>
      <c r="E13" s="76"/>
      <c r="F13" s="76"/>
      <c r="G13" s="76"/>
      <c r="H13" s="76">
        <f t="shared" si="0"/>
        <v>0</v>
      </c>
    </row>
    <row r="14" spans="1:8">
      <c r="A14" s="27"/>
      <c r="B14" s="27"/>
      <c r="C14" s="27"/>
      <c r="D14" s="21"/>
      <c r="E14" s="21"/>
      <c r="F14" s="21"/>
      <c r="G14" s="21"/>
      <c r="H14" s="21"/>
    </row>
    <row r="15" spans="1:8">
      <c r="A15" s="449" t="s">
        <v>82</v>
      </c>
      <c r="B15" s="449"/>
      <c r="C15" s="449"/>
      <c r="D15" s="118">
        <f>SUM(D5:D13)</f>
        <v>0</v>
      </c>
      <c r="E15" s="118">
        <f t="shared" ref="E15:H15" si="1">SUM(E5:E13)</f>
        <v>0</v>
      </c>
      <c r="F15" s="118">
        <f t="shared" si="1"/>
        <v>0</v>
      </c>
      <c r="G15" s="118">
        <f t="shared" si="1"/>
        <v>0</v>
      </c>
      <c r="H15" s="118">
        <f t="shared" si="1"/>
        <v>0</v>
      </c>
    </row>
    <row r="17" spans="1:1">
      <c r="A17" s="1" t="s">
        <v>175</v>
      </c>
    </row>
  </sheetData>
  <mergeCells count="4">
    <mergeCell ref="A1:H1"/>
    <mergeCell ref="A2:H2"/>
    <mergeCell ref="A3:H3"/>
    <mergeCell ref="A15:C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workbookViewId="0">
      <selection activeCell="J29" sqref="J29"/>
    </sheetView>
  </sheetViews>
  <sheetFormatPr defaultRowHeight="24"/>
  <cols>
    <col min="1" max="1" width="52.25" style="201" customWidth="1"/>
    <col min="2" max="2" width="8.25" style="201" customWidth="1"/>
    <col min="3" max="3" width="11.375" style="201" customWidth="1"/>
    <col min="4" max="4" width="3.125" style="201" customWidth="1"/>
    <col min="5" max="5" width="11.25" style="201" customWidth="1"/>
    <col min="6" max="6" width="3.125" style="201" customWidth="1"/>
    <col min="7" max="16384" width="9" style="201"/>
  </cols>
  <sheetData>
    <row r="1" spans="1:6" ht="26.1" customHeight="1">
      <c r="A1" s="441" t="s">
        <v>327</v>
      </c>
      <c r="B1" s="441"/>
      <c r="C1" s="441"/>
      <c r="D1" s="441"/>
      <c r="E1" s="441"/>
      <c r="F1" s="441"/>
    </row>
    <row r="2" spans="1:6" ht="26.1" customHeight="1">
      <c r="A2" s="441" t="s">
        <v>491</v>
      </c>
      <c r="B2" s="441"/>
      <c r="C2" s="441"/>
      <c r="D2" s="441"/>
      <c r="E2" s="441"/>
      <c r="F2" s="441"/>
    </row>
    <row r="3" spans="1:6" ht="26.1" customHeight="1">
      <c r="A3" s="442" t="s">
        <v>1</v>
      </c>
      <c r="B3" s="442"/>
      <c r="C3" s="442"/>
      <c r="D3" s="442"/>
      <c r="E3" s="442"/>
      <c r="F3" s="442"/>
    </row>
    <row r="4" spans="1:6" ht="26.1" customHeight="1">
      <c r="A4" s="355"/>
      <c r="B4" s="355"/>
      <c r="C4" s="355"/>
      <c r="D4" s="355"/>
      <c r="E4" s="355"/>
      <c r="F4" s="355"/>
    </row>
    <row r="5" spans="1:6" ht="26.1" customHeight="1">
      <c r="A5" s="356" t="s">
        <v>99</v>
      </c>
      <c r="B5" s="357" t="s">
        <v>492</v>
      </c>
      <c r="C5" s="443" t="s">
        <v>493</v>
      </c>
      <c r="D5" s="444"/>
      <c r="E5" s="443" t="s">
        <v>494</v>
      </c>
      <c r="F5" s="444"/>
    </row>
    <row r="6" spans="1:6" ht="23.45" customHeight="1">
      <c r="A6" s="358" t="s">
        <v>89</v>
      </c>
      <c r="B6" s="359" t="s">
        <v>495</v>
      </c>
      <c r="C6" s="360">
        <v>980</v>
      </c>
      <c r="D6" s="359" t="s">
        <v>519</v>
      </c>
      <c r="E6" s="361"/>
      <c r="F6" s="359"/>
    </row>
    <row r="7" spans="1:6" ht="23.45" customHeight="1">
      <c r="A7" s="362" t="s">
        <v>496</v>
      </c>
      <c r="B7" s="363" t="s">
        <v>497</v>
      </c>
      <c r="C7" s="364">
        <v>828010</v>
      </c>
      <c r="D7" s="363" t="s">
        <v>520</v>
      </c>
      <c r="E7" s="365"/>
      <c r="F7" s="363"/>
    </row>
    <row r="8" spans="1:6" ht="23.45" customHeight="1">
      <c r="A8" s="362" t="s">
        <v>499</v>
      </c>
      <c r="B8" s="363" t="s">
        <v>497</v>
      </c>
      <c r="C8" s="364">
        <v>12349804</v>
      </c>
      <c r="D8" s="363" t="s">
        <v>521</v>
      </c>
      <c r="E8" s="365"/>
      <c r="F8" s="363"/>
    </row>
    <row r="9" spans="1:6" ht="23.45" customHeight="1">
      <c r="A9" s="362" t="s">
        <v>500</v>
      </c>
      <c r="B9" s="363" t="s">
        <v>497</v>
      </c>
      <c r="C9" s="364">
        <v>501845</v>
      </c>
      <c r="D9" s="363" t="s">
        <v>522</v>
      </c>
      <c r="E9" s="365"/>
      <c r="F9" s="363"/>
    </row>
    <row r="10" spans="1:6" ht="23.45" customHeight="1">
      <c r="A10" s="362" t="s">
        <v>501</v>
      </c>
      <c r="B10" s="363" t="s">
        <v>502</v>
      </c>
      <c r="C10" s="364">
        <v>11510121</v>
      </c>
      <c r="D10" s="363" t="s">
        <v>523</v>
      </c>
      <c r="E10" s="365"/>
      <c r="F10" s="363"/>
    </row>
    <row r="11" spans="1:6" ht="23.45" customHeight="1">
      <c r="A11" s="362" t="s">
        <v>503</v>
      </c>
      <c r="B11" s="363" t="s">
        <v>497</v>
      </c>
      <c r="C11" s="364">
        <v>207</v>
      </c>
      <c r="D11" s="363" t="s">
        <v>524</v>
      </c>
      <c r="E11" s="365"/>
      <c r="F11" s="363"/>
    </row>
    <row r="12" spans="1:6" ht="23.45" customHeight="1">
      <c r="A12" s="362" t="s">
        <v>504</v>
      </c>
      <c r="B12" s="363" t="s">
        <v>497</v>
      </c>
      <c r="C12" s="364">
        <v>14836016</v>
      </c>
      <c r="D12" s="363" t="s">
        <v>525</v>
      </c>
      <c r="E12" s="365"/>
      <c r="F12" s="363"/>
    </row>
    <row r="13" spans="1:6" ht="23.45" customHeight="1">
      <c r="A13" s="362" t="s">
        <v>506</v>
      </c>
      <c r="B13" s="363" t="s">
        <v>507</v>
      </c>
      <c r="C13" s="366" t="s">
        <v>328</v>
      </c>
      <c r="D13" s="363" t="s">
        <v>328</v>
      </c>
      <c r="E13" s="367"/>
      <c r="F13" s="368"/>
    </row>
    <row r="14" spans="1:6" ht="23.45" customHeight="1">
      <c r="A14" s="362" t="s">
        <v>116</v>
      </c>
      <c r="B14" s="363" t="s">
        <v>508</v>
      </c>
      <c r="C14" s="366">
        <v>160425</v>
      </c>
      <c r="D14" s="363" t="s">
        <v>526</v>
      </c>
      <c r="E14" s="365"/>
      <c r="F14" s="363"/>
    </row>
    <row r="15" spans="1:6" ht="23.45" customHeight="1">
      <c r="A15" s="362" t="s">
        <v>117</v>
      </c>
      <c r="B15" s="363" t="s">
        <v>509</v>
      </c>
      <c r="C15" s="365">
        <v>12649</v>
      </c>
      <c r="D15" s="363" t="s">
        <v>527</v>
      </c>
      <c r="E15" s="365"/>
      <c r="F15" s="363"/>
    </row>
    <row r="16" spans="1:6" ht="23.45" customHeight="1">
      <c r="A16" s="362" t="s">
        <v>118</v>
      </c>
      <c r="B16" s="363" t="s">
        <v>510</v>
      </c>
      <c r="C16" s="365">
        <v>63649</v>
      </c>
      <c r="D16" s="363" t="s">
        <v>328</v>
      </c>
      <c r="E16" s="365"/>
      <c r="F16" s="363"/>
    </row>
    <row r="17" spans="1:6" ht="23.45" customHeight="1">
      <c r="A17" s="362" t="s">
        <v>11</v>
      </c>
      <c r="B17" s="363" t="s">
        <v>511</v>
      </c>
      <c r="C17" s="365">
        <v>5400</v>
      </c>
      <c r="D17" s="363" t="s">
        <v>328</v>
      </c>
      <c r="E17" s="365"/>
      <c r="F17" s="363"/>
    </row>
    <row r="18" spans="1:6" ht="23.45" customHeight="1">
      <c r="A18" s="362" t="s">
        <v>512</v>
      </c>
      <c r="B18" s="363" t="s">
        <v>513</v>
      </c>
      <c r="C18" s="366">
        <v>800000</v>
      </c>
      <c r="D18" s="363" t="s">
        <v>328</v>
      </c>
      <c r="E18" s="365"/>
      <c r="F18" s="363"/>
    </row>
    <row r="19" spans="1:6" ht="23.45" customHeight="1">
      <c r="A19" s="362" t="s">
        <v>38</v>
      </c>
      <c r="B19" s="363" t="s">
        <v>514</v>
      </c>
      <c r="C19" s="365"/>
      <c r="D19" s="363"/>
      <c r="E19" s="364">
        <v>12373387</v>
      </c>
      <c r="F19" s="363" t="s">
        <v>505</v>
      </c>
    </row>
    <row r="20" spans="1:6" ht="23.45" customHeight="1">
      <c r="A20" s="362" t="s">
        <v>515</v>
      </c>
      <c r="B20" s="363" t="s">
        <v>516</v>
      </c>
      <c r="C20" s="365"/>
      <c r="D20" s="363"/>
      <c r="E20" s="364">
        <v>20688709</v>
      </c>
      <c r="F20" s="363" t="s">
        <v>528</v>
      </c>
    </row>
    <row r="21" spans="1:6" ht="23.45" customHeight="1">
      <c r="A21" s="362" t="s">
        <v>28</v>
      </c>
      <c r="B21" s="363" t="s">
        <v>517</v>
      </c>
      <c r="C21" s="365"/>
      <c r="D21" s="363"/>
      <c r="E21" s="366">
        <v>5321474</v>
      </c>
      <c r="F21" s="363" t="s">
        <v>505</v>
      </c>
    </row>
    <row r="22" spans="1:6" ht="23.45" customHeight="1">
      <c r="A22" s="362" t="s">
        <v>529</v>
      </c>
      <c r="B22" s="363" t="s">
        <v>518</v>
      </c>
      <c r="C22" s="365"/>
      <c r="D22" s="363"/>
      <c r="E22" s="365">
        <v>2685539</v>
      </c>
      <c r="F22" s="363" t="s">
        <v>530</v>
      </c>
    </row>
    <row r="23" spans="1:6" ht="24" customHeight="1">
      <c r="A23" s="369"/>
      <c r="B23" s="370"/>
      <c r="C23" s="371"/>
      <c r="D23" s="372"/>
      <c r="E23" s="373"/>
      <c r="F23" s="372"/>
    </row>
    <row r="24" spans="1:6" ht="24" customHeight="1" thickBot="1">
      <c r="A24" s="374" t="s">
        <v>82</v>
      </c>
      <c r="B24" s="375"/>
      <c r="C24" s="376">
        <v>41069110</v>
      </c>
      <c r="D24" s="377" t="s">
        <v>498</v>
      </c>
      <c r="E24" s="378">
        <v>41069110</v>
      </c>
      <c r="F24" s="377" t="s">
        <v>498</v>
      </c>
    </row>
    <row r="25" spans="1:6" ht="24" customHeight="1" thickTop="1">
      <c r="A25" s="379"/>
      <c r="B25" s="380"/>
      <c r="C25" s="381"/>
      <c r="D25" s="382"/>
      <c r="E25" s="381"/>
      <c r="F25" s="382"/>
    </row>
    <row r="26" spans="1:6">
      <c r="A26" s="271"/>
      <c r="B26" s="271"/>
      <c r="C26" s="383"/>
      <c r="D26" s="384"/>
      <c r="E26" s="384"/>
      <c r="F26" s="384"/>
    </row>
    <row r="27" spans="1:6">
      <c r="A27" s="271"/>
      <c r="B27" s="271"/>
      <c r="C27" s="383"/>
      <c r="D27" s="384"/>
      <c r="E27" s="384"/>
      <c r="F27" s="384"/>
    </row>
    <row r="28" spans="1:6">
      <c r="A28" s="271"/>
      <c r="B28" s="271"/>
      <c r="C28" s="383"/>
      <c r="D28" s="384"/>
      <c r="E28" s="384"/>
      <c r="F28" s="384"/>
    </row>
    <row r="29" spans="1:6">
      <c r="A29" s="385"/>
      <c r="B29" s="385"/>
      <c r="C29" s="383"/>
      <c r="D29" s="384"/>
      <c r="E29" s="384"/>
      <c r="F29" s="384"/>
    </row>
    <row r="30" spans="1:6">
      <c r="A30" s="271"/>
      <c r="B30" s="271"/>
      <c r="C30" s="271"/>
      <c r="D30" s="271"/>
      <c r="E30" s="271"/>
      <c r="F30" s="271"/>
    </row>
    <row r="31" spans="1:6">
      <c r="A31" s="50"/>
    </row>
  </sheetData>
  <mergeCells count="5">
    <mergeCell ref="A1:F1"/>
    <mergeCell ref="A2:F2"/>
    <mergeCell ref="A3:F3"/>
    <mergeCell ref="C5:D5"/>
    <mergeCell ref="E5:F5"/>
  </mergeCells>
  <pageMargins left="0.54" right="0.19685039370078741" top="0.39370078740157483" bottom="0.19685039370078741" header="0.31496062992125984" footer="0.31496062992125984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I5" sqref="I5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6" width="14.5" style="4" customWidth="1"/>
    <col min="7" max="7" width="11.375" style="4" customWidth="1"/>
    <col min="8" max="8" width="14.625" style="4" customWidth="1"/>
    <col min="9" max="9" width="13.375" style="4" customWidth="1"/>
    <col min="10" max="16384" width="9" style="1"/>
  </cols>
  <sheetData>
    <row r="1" spans="1:9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</row>
    <row r="2" spans="1:9">
      <c r="A2" s="430" t="s">
        <v>197</v>
      </c>
      <c r="B2" s="430"/>
      <c r="C2" s="430"/>
      <c r="D2" s="430"/>
      <c r="E2" s="430"/>
      <c r="F2" s="430"/>
      <c r="G2" s="430"/>
      <c r="H2" s="430"/>
      <c r="I2" s="430"/>
    </row>
    <row r="3" spans="1:9">
      <c r="A3" s="430" t="s">
        <v>174</v>
      </c>
      <c r="B3" s="430"/>
      <c r="C3" s="430"/>
      <c r="D3" s="430"/>
      <c r="E3" s="430"/>
      <c r="F3" s="430"/>
      <c r="G3" s="430"/>
      <c r="H3" s="430"/>
      <c r="I3" s="430"/>
    </row>
    <row r="4" spans="1:9" ht="72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289</v>
      </c>
      <c r="F4" s="121" t="s">
        <v>198</v>
      </c>
      <c r="G4" s="121" t="s">
        <v>199</v>
      </c>
      <c r="H4" s="121" t="s">
        <v>200</v>
      </c>
      <c r="I4" s="120" t="s">
        <v>82</v>
      </c>
    </row>
    <row r="5" spans="1:9">
      <c r="A5" s="115" t="s">
        <v>181</v>
      </c>
      <c r="B5" s="115" t="s">
        <v>285</v>
      </c>
      <c r="C5" s="67"/>
      <c r="D5" s="68"/>
      <c r="E5" s="68"/>
      <c r="F5" s="68"/>
      <c r="G5" s="68"/>
      <c r="H5" s="68"/>
      <c r="I5" s="68">
        <f>SUM(E5:H5)</f>
        <v>0</v>
      </c>
    </row>
    <row r="6" spans="1:9">
      <c r="A6" s="111" t="s">
        <v>182</v>
      </c>
      <c r="B6" s="111" t="s">
        <v>183</v>
      </c>
      <c r="C6" s="75"/>
      <c r="D6" s="76"/>
      <c r="E6" s="76"/>
      <c r="F6" s="76"/>
      <c r="G6" s="76"/>
      <c r="H6" s="76"/>
      <c r="I6" s="76">
        <f>SUM(E6:H6)</f>
        <v>0</v>
      </c>
    </row>
    <row r="7" spans="1:9">
      <c r="A7" s="111"/>
      <c r="B7" s="111" t="s">
        <v>184</v>
      </c>
      <c r="C7" s="75"/>
      <c r="D7" s="76"/>
      <c r="E7" s="76"/>
      <c r="F7" s="76"/>
      <c r="G7" s="76"/>
      <c r="H7" s="76"/>
      <c r="I7" s="76">
        <f t="shared" ref="I7:I13" si="0">SUM(E7:H7)</f>
        <v>0</v>
      </c>
    </row>
    <row r="8" spans="1:9">
      <c r="A8" s="111"/>
      <c r="B8" s="111" t="s">
        <v>185</v>
      </c>
      <c r="C8" s="75"/>
      <c r="D8" s="76"/>
      <c r="E8" s="76"/>
      <c r="F8" s="76"/>
      <c r="G8" s="76"/>
      <c r="H8" s="76"/>
      <c r="I8" s="76">
        <f t="shared" si="0"/>
        <v>0</v>
      </c>
    </row>
    <row r="9" spans="1:9">
      <c r="A9" s="111"/>
      <c r="B9" s="111" t="s">
        <v>186</v>
      </c>
      <c r="C9" s="75"/>
      <c r="D9" s="76"/>
      <c r="E9" s="76"/>
      <c r="F9" s="76"/>
      <c r="G9" s="76"/>
      <c r="H9" s="76"/>
      <c r="I9" s="76">
        <f t="shared" si="0"/>
        <v>0</v>
      </c>
    </row>
    <row r="10" spans="1:9">
      <c r="A10" s="111" t="s">
        <v>187</v>
      </c>
      <c r="B10" s="111" t="s">
        <v>188</v>
      </c>
      <c r="C10" s="75"/>
      <c r="D10" s="76"/>
      <c r="E10" s="76"/>
      <c r="F10" s="76"/>
      <c r="G10" s="76"/>
      <c r="H10" s="76"/>
      <c r="I10" s="76">
        <f t="shared" si="0"/>
        <v>0</v>
      </c>
    </row>
    <row r="11" spans="1:9">
      <c r="A11" s="111"/>
      <c r="B11" s="111" t="s">
        <v>189</v>
      </c>
      <c r="C11" s="75"/>
      <c r="D11" s="76"/>
      <c r="E11" s="76"/>
      <c r="F11" s="76"/>
      <c r="G11" s="76"/>
      <c r="H11" s="76"/>
      <c r="I11" s="76">
        <f t="shared" si="0"/>
        <v>0</v>
      </c>
    </row>
    <row r="12" spans="1:9">
      <c r="A12" s="111" t="s">
        <v>190</v>
      </c>
      <c r="B12" s="111" t="s">
        <v>191</v>
      </c>
      <c r="C12" s="75"/>
      <c r="D12" s="76"/>
      <c r="E12" s="76"/>
      <c r="F12" s="76"/>
      <c r="G12" s="76"/>
      <c r="H12" s="76"/>
      <c r="I12" s="76">
        <f t="shared" si="0"/>
        <v>0</v>
      </c>
    </row>
    <row r="13" spans="1:9">
      <c r="A13" s="111" t="s">
        <v>192</v>
      </c>
      <c r="B13" s="111" t="s">
        <v>193</v>
      </c>
      <c r="C13" s="75"/>
      <c r="D13" s="76"/>
      <c r="E13" s="76"/>
      <c r="F13" s="76"/>
      <c r="G13" s="76"/>
      <c r="H13" s="76"/>
      <c r="I13" s="76">
        <f t="shared" si="0"/>
        <v>0</v>
      </c>
    </row>
    <row r="14" spans="1:9">
      <c r="A14" s="69"/>
      <c r="B14" s="69"/>
      <c r="C14" s="69"/>
      <c r="D14" s="70"/>
      <c r="E14" s="70"/>
      <c r="F14" s="70"/>
      <c r="G14" s="70"/>
      <c r="H14" s="70"/>
      <c r="I14" s="70"/>
    </row>
    <row r="15" spans="1:9">
      <c r="A15" s="449" t="s">
        <v>82</v>
      </c>
      <c r="B15" s="449"/>
      <c r="C15" s="449"/>
      <c r="D15" s="118">
        <f>SUM(D5:D13)</f>
        <v>0</v>
      </c>
      <c r="E15" s="118">
        <f t="shared" ref="E15:I15" si="1">SUM(E5:E13)</f>
        <v>0</v>
      </c>
      <c r="F15" s="118">
        <f t="shared" si="1"/>
        <v>0</v>
      </c>
      <c r="G15" s="118">
        <f t="shared" si="1"/>
        <v>0</v>
      </c>
      <c r="H15" s="118">
        <f t="shared" si="1"/>
        <v>0</v>
      </c>
      <c r="I15" s="118">
        <f t="shared" si="1"/>
        <v>0</v>
      </c>
    </row>
    <row r="17" spans="1:1">
      <c r="A17" s="1" t="s">
        <v>175</v>
      </c>
    </row>
  </sheetData>
  <mergeCells count="4">
    <mergeCell ref="A1:I1"/>
    <mergeCell ref="A2:I2"/>
    <mergeCell ref="A3:I3"/>
    <mergeCell ref="A15:C15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E8" sqref="E8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6" width="14.5" style="4" customWidth="1"/>
    <col min="7" max="7" width="11.375" style="4" customWidth="1"/>
    <col min="8" max="8" width="14.625" style="4" customWidth="1"/>
    <col min="9" max="9" width="13.375" style="4" customWidth="1"/>
    <col min="10" max="16384" width="9" style="1"/>
  </cols>
  <sheetData>
    <row r="1" spans="1:9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</row>
    <row r="2" spans="1:9">
      <c r="A2" s="430" t="s">
        <v>201</v>
      </c>
      <c r="B2" s="430"/>
      <c r="C2" s="430"/>
      <c r="D2" s="430"/>
      <c r="E2" s="430"/>
      <c r="F2" s="430"/>
      <c r="G2" s="430"/>
      <c r="H2" s="430"/>
      <c r="I2" s="430"/>
    </row>
    <row r="3" spans="1:9">
      <c r="A3" s="430" t="s">
        <v>174</v>
      </c>
      <c r="B3" s="430"/>
      <c r="C3" s="430"/>
      <c r="D3" s="430"/>
      <c r="E3" s="430"/>
      <c r="F3" s="430"/>
      <c r="G3" s="430"/>
      <c r="H3" s="430"/>
      <c r="I3" s="430"/>
    </row>
    <row r="4" spans="1:9" ht="96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290</v>
      </c>
      <c r="F4" s="121" t="s">
        <v>202</v>
      </c>
      <c r="G4" s="121" t="s">
        <v>203</v>
      </c>
      <c r="H4" s="121" t="s">
        <v>204</v>
      </c>
      <c r="I4" s="120" t="s">
        <v>82</v>
      </c>
    </row>
    <row r="5" spans="1:9">
      <c r="A5" s="115" t="s">
        <v>181</v>
      </c>
      <c r="B5" s="115" t="s">
        <v>285</v>
      </c>
      <c r="C5" s="67"/>
      <c r="D5" s="68"/>
      <c r="E5" s="68"/>
      <c r="F5" s="68"/>
      <c r="G5" s="68"/>
      <c r="H5" s="68"/>
      <c r="I5" s="68">
        <f>SUM(E5:H5)</f>
        <v>0</v>
      </c>
    </row>
    <row r="6" spans="1:9">
      <c r="A6" s="111" t="s">
        <v>182</v>
      </c>
      <c r="B6" s="111" t="s">
        <v>183</v>
      </c>
      <c r="C6" s="75"/>
      <c r="D6" s="76"/>
      <c r="E6" s="76"/>
      <c r="F6" s="76"/>
      <c r="G6" s="76"/>
      <c r="H6" s="76"/>
      <c r="I6" s="76">
        <f>SUM(E6:H6)</f>
        <v>0</v>
      </c>
    </row>
    <row r="7" spans="1:9">
      <c r="A7" s="111"/>
      <c r="B7" s="111" t="s">
        <v>184</v>
      </c>
      <c r="C7" s="75"/>
      <c r="D7" s="76"/>
      <c r="E7" s="76"/>
      <c r="F7" s="76"/>
      <c r="G7" s="76"/>
      <c r="H7" s="76"/>
      <c r="I7" s="76">
        <f t="shared" ref="I7:I13" si="0">SUM(E7:H7)</f>
        <v>0</v>
      </c>
    </row>
    <row r="8" spans="1:9">
      <c r="A8" s="111"/>
      <c r="B8" s="111" t="s">
        <v>185</v>
      </c>
      <c r="C8" s="75"/>
      <c r="D8" s="76"/>
      <c r="E8" s="76"/>
      <c r="F8" s="76"/>
      <c r="G8" s="76"/>
      <c r="H8" s="76"/>
      <c r="I8" s="76">
        <f t="shared" si="0"/>
        <v>0</v>
      </c>
    </row>
    <row r="9" spans="1:9">
      <c r="A9" s="111"/>
      <c r="B9" s="111" t="s">
        <v>186</v>
      </c>
      <c r="C9" s="75"/>
      <c r="D9" s="76"/>
      <c r="E9" s="76"/>
      <c r="F9" s="76"/>
      <c r="G9" s="76"/>
      <c r="H9" s="76"/>
      <c r="I9" s="76">
        <f t="shared" si="0"/>
        <v>0</v>
      </c>
    </row>
    <row r="10" spans="1:9">
      <c r="A10" s="111" t="s">
        <v>187</v>
      </c>
      <c r="B10" s="111" t="s">
        <v>188</v>
      </c>
      <c r="C10" s="75"/>
      <c r="D10" s="76"/>
      <c r="E10" s="76"/>
      <c r="F10" s="76"/>
      <c r="G10" s="76"/>
      <c r="H10" s="76"/>
      <c r="I10" s="76">
        <f t="shared" si="0"/>
        <v>0</v>
      </c>
    </row>
    <row r="11" spans="1:9">
      <c r="A11" s="111"/>
      <c r="B11" s="111" t="s">
        <v>189</v>
      </c>
      <c r="C11" s="75"/>
      <c r="D11" s="76"/>
      <c r="E11" s="76"/>
      <c r="F11" s="76"/>
      <c r="G11" s="76"/>
      <c r="H11" s="76"/>
      <c r="I11" s="76">
        <f t="shared" si="0"/>
        <v>0</v>
      </c>
    </row>
    <row r="12" spans="1:9">
      <c r="A12" s="111" t="s">
        <v>190</v>
      </c>
      <c r="B12" s="111" t="s">
        <v>191</v>
      </c>
      <c r="C12" s="75"/>
      <c r="D12" s="76"/>
      <c r="E12" s="76"/>
      <c r="F12" s="76"/>
      <c r="G12" s="76"/>
      <c r="H12" s="76"/>
      <c r="I12" s="76">
        <f t="shared" si="0"/>
        <v>0</v>
      </c>
    </row>
    <row r="13" spans="1:9">
      <c r="A13" s="111" t="s">
        <v>192</v>
      </c>
      <c r="B13" s="111" t="s">
        <v>193</v>
      </c>
      <c r="C13" s="75"/>
      <c r="D13" s="76"/>
      <c r="E13" s="76"/>
      <c r="F13" s="76"/>
      <c r="G13" s="76"/>
      <c r="H13" s="76"/>
      <c r="I13" s="76">
        <f t="shared" si="0"/>
        <v>0</v>
      </c>
    </row>
    <row r="14" spans="1:9">
      <c r="A14" s="69"/>
      <c r="B14" s="69"/>
      <c r="C14" s="69"/>
      <c r="D14" s="70"/>
      <c r="E14" s="70"/>
      <c r="F14" s="70"/>
      <c r="G14" s="70"/>
      <c r="H14" s="70"/>
      <c r="I14" s="70"/>
    </row>
    <row r="15" spans="1:9">
      <c r="A15" s="449" t="s">
        <v>82</v>
      </c>
      <c r="B15" s="449"/>
      <c r="C15" s="449"/>
      <c r="D15" s="118">
        <f>SUM(D5:D13)</f>
        <v>0</v>
      </c>
      <c r="E15" s="118">
        <f t="shared" ref="E15:I15" si="1">SUM(E5:E13)</f>
        <v>0</v>
      </c>
      <c r="F15" s="118">
        <f t="shared" si="1"/>
        <v>0</v>
      </c>
      <c r="G15" s="118">
        <f t="shared" si="1"/>
        <v>0</v>
      </c>
      <c r="H15" s="118">
        <f t="shared" si="1"/>
        <v>0</v>
      </c>
      <c r="I15" s="118">
        <f t="shared" si="1"/>
        <v>0</v>
      </c>
    </row>
    <row r="17" spans="1:1">
      <c r="A17" s="1" t="s">
        <v>175</v>
      </c>
    </row>
  </sheetData>
  <mergeCells count="4">
    <mergeCell ref="A1:I1"/>
    <mergeCell ref="A2:I2"/>
    <mergeCell ref="A3:I3"/>
    <mergeCell ref="A15:C15"/>
  </mergeCells>
  <pageMargins left="0.7" right="0.7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G5" sqref="G5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6" width="14.5" style="4" customWidth="1"/>
    <col min="7" max="7" width="13.375" style="4" customWidth="1"/>
    <col min="8" max="16384" width="9" style="1"/>
  </cols>
  <sheetData>
    <row r="1" spans="1:7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</row>
    <row r="2" spans="1:7">
      <c r="A2" s="430" t="s">
        <v>205</v>
      </c>
      <c r="B2" s="430"/>
      <c r="C2" s="430"/>
      <c r="D2" s="430"/>
      <c r="E2" s="430"/>
      <c r="F2" s="430"/>
      <c r="G2" s="430"/>
    </row>
    <row r="3" spans="1:7">
      <c r="A3" s="430" t="s">
        <v>174</v>
      </c>
      <c r="B3" s="430"/>
      <c r="C3" s="430"/>
      <c r="D3" s="430"/>
      <c r="E3" s="430"/>
      <c r="F3" s="430"/>
      <c r="G3" s="430"/>
    </row>
    <row r="4" spans="1:7" ht="72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291</v>
      </c>
      <c r="F4" s="121" t="s">
        <v>206</v>
      </c>
      <c r="G4" s="120" t="s">
        <v>82</v>
      </c>
    </row>
    <row r="5" spans="1:7">
      <c r="A5" s="110" t="s">
        <v>181</v>
      </c>
      <c r="B5" s="110" t="s">
        <v>285</v>
      </c>
      <c r="C5" s="99"/>
      <c r="D5" s="100"/>
      <c r="E5" s="100"/>
      <c r="F5" s="100"/>
      <c r="G5" s="100">
        <f>SUM(E5:F5)</f>
        <v>0</v>
      </c>
    </row>
    <row r="6" spans="1:7">
      <c r="A6" s="111" t="s">
        <v>182</v>
      </c>
      <c r="B6" s="111" t="s">
        <v>183</v>
      </c>
      <c r="C6" s="75"/>
      <c r="D6" s="76"/>
      <c r="E6" s="76"/>
      <c r="F6" s="76"/>
      <c r="G6" s="76">
        <f>SUM(E6:F6)</f>
        <v>0</v>
      </c>
    </row>
    <row r="7" spans="1:7">
      <c r="A7" s="111"/>
      <c r="B7" s="111" t="s">
        <v>184</v>
      </c>
      <c r="C7" s="75"/>
      <c r="D7" s="76"/>
      <c r="E7" s="76"/>
      <c r="F7" s="76"/>
      <c r="G7" s="76">
        <f t="shared" ref="G7:G13" si="0">SUM(E7:F7)</f>
        <v>0</v>
      </c>
    </row>
    <row r="8" spans="1:7">
      <c r="A8" s="111"/>
      <c r="B8" s="111" t="s">
        <v>185</v>
      </c>
      <c r="C8" s="75"/>
      <c r="D8" s="76"/>
      <c r="E8" s="76"/>
      <c r="F8" s="76"/>
      <c r="G8" s="76">
        <f t="shared" si="0"/>
        <v>0</v>
      </c>
    </row>
    <row r="9" spans="1:7">
      <c r="A9" s="111"/>
      <c r="B9" s="111" t="s">
        <v>186</v>
      </c>
      <c r="C9" s="75"/>
      <c r="D9" s="76"/>
      <c r="E9" s="76"/>
      <c r="F9" s="76"/>
      <c r="G9" s="76">
        <f t="shared" si="0"/>
        <v>0</v>
      </c>
    </row>
    <row r="10" spans="1:7">
      <c r="A10" s="111" t="s">
        <v>187</v>
      </c>
      <c r="B10" s="111" t="s">
        <v>188</v>
      </c>
      <c r="C10" s="75"/>
      <c r="D10" s="76"/>
      <c r="E10" s="76"/>
      <c r="F10" s="76"/>
      <c r="G10" s="76">
        <f t="shared" si="0"/>
        <v>0</v>
      </c>
    </row>
    <row r="11" spans="1:7">
      <c r="A11" s="111"/>
      <c r="B11" s="111" t="s">
        <v>189</v>
      </c>
      <c r="C11" s="75"/>
      <c r="D11" s="76"/>
      <c r="E11" s="76"/>
      <c r="F11" s="76"/>
      <c r="G11" s="76">
        <f t="shared" si="0"/>
        <v>0</v>
      </c>
    </row>
    <row r="12" spans="1:7">
      <c r="A12" s="111" t="s">
        <v>190</v>
      </c>
      <c r="B12" s="111" t="s">
        <v>191</v>
      </c>
      <c r="C12" s="75"/>
      <c r="D12" s="76"/>
      <c r="E12" s="76"/>
      <c r="F12" s="76"/>
      <c r="G12" s="76">
        <f t="shared" si="0"/>
        <v>0</v>
      </c>
    </row>
    <row r="13" spans="1:7">
      <c r="A13" s="111" t="s">
        <v>192</v>
      </c>
      <c r="B13" s="111" t="s">
        <v>193</v>
      </c>
      <c r="C13" s="75"/>
      <c r="D13" s="76"/>
      <c r="E13" s="76"/>
      <c r="F13" s="76"/>
      <c r="G13" s="76">
        <f t="shared" si="0"/>
        <v>0</v>
      </c>
    </row>
    <row r="14" spans="1:7">
      <c r="A14" s="27"/>
      <c r="B14" s="27"/>
      <c r="C14" s="27"/>
      <c r="D14" s="21"/>
      <c r="E14" s="21"/>
      <c r="F14" s="21"/>
      <c r="G14" s="21"/>
    </row>
    <row r="15" spans="1:7">
      <c r="A15" s="449" t="s">
        <v>82</v>
      </c>
      <c r="B15" s="449"/>
      <c r="C15" s="449"/>
      <c r="D15" s="118">
        <f>SUM(D5:D13)</f>
        <v>0</v>
      </c>
      <c r="E15" s="118">
        <f t="shared" ref="E15:G15" si="1">SUM(E5:E13)</f>
        <v>0</v>
      </c>
      <c r="F15" s="118">
        <f t="shared" si="1"/>
        <v>0</v>
      </c>
      <c r="G15" s="118">
        <f t="shared" si="1"/>
        <v>0</v>
      </c>
    </row>
    <row r="17" spans="1:1">
      <c r="A17" s="1" t="s">
        <v>175</v>
      </c>
    </row>
  </sheetData>
  <mergeCells count="4">
    <mergeCell ref="A1:G1"/>
    <mergeCell ref="A2:G2"/>
    <mergeCell ref="A3:G3"/>
    <mergeCell ref="A15:C15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E4" sqref="E4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9" width="14.5" style="4" customWidth="1"/>
    <col min="10" max="10" width="13.375" style="4" customWidth="1"/>
    <col min="11" max="16384" width="9" style="1"/>
  </cols>
  <sheetData>
    <row r="1" spans="1:10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>
      <c r="A2" s="430" t="s">
        <v>207</v>
      </c>
      <c r="B2" s="430"/>
      <c r="C2" s="430"/>
      <c r="D2" s="430"/>
      <c r="E2" s="430"/>
      <c r="F2" s="430"/>
      <c r="G2" s="430"/>
      <c r="H2" s="430"/>
      <c r="I2" s="430"/>
      <c r="J2" s="430"/>
    </row>
    <row r="3" spans="1:10">
      <c r="A3" s="430" t="s">
        <v>174</v>
      </c>
      <c r="B3" s="430"/>
      <c r="C3" s="430"/>
      <c r="D3" s="430"/>
      <c r="E3" s="430"/>
      <c r="F3" s="430"/>
      <c r="G3" s="430"/>
      <c r="H3" s="430"/>
      <c r="I3" s="430"/>
      <c r="J3" s="430"/>
    </row>
    <row r="4" spans="1:10" ht="72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292</v>
      </c>
      <c r="F4" s="121" t="s">
        <v>208</v>
      </c>
      <c r="G4" s="121" t="s">
        <v>209</v>
      </c>
      <c r="H4" s="121" t="s">
        <v>210</v>
      </c>
      <c r="I4" s="121" t="s">
        <v>211</v>
      </c>
      <c r="J4" s="120" t="s">
        <v>82</v>
      </c>
    </row>
    <row r="5" spans="1:10">
      <c r="A5" s="115" t="s">
        <v>181</v>
      </c>
      <c r="B5" s="115" t="s">
        <v>285</v>
      </c>
      <c r="C5" s="67"/>
      <c r="D5" s="68"/>
      <c r="E5" s="68"/>
      <c r="F5" s="68"/>
      <c r="G5" s="68"/>
      <c r="H5" s="68"/>
      <c r="I5" s="68"/>
      <c r="J5" s="68">
        <f>SUM(E5:I5)</f>
        <v>0</v>
      </c>
    </row>
    <row r="6" spans="1:10">
      <c r="A6" s="111" t="s">
        <v>182</v>
      </c>
      <c r="B6" s="111" t="s">
        <v>183</v>
      </c>
      <c r="C6" s="75"/>
      <c r="D6" s="76"/>
      <c r="E6" s="76"/>
      <c r="F6" s="76"/>
      <c r="G6" s="76"/>
      <c r="H6" s="76"/>
      <c r="I6" s="76"/>
      <c r="J6" s="76">
        <f>SUM(E6:I6)</f>
        <v>0</v>
      </c>
    </row>
    <row r="7" spans="1:10">
      <c r="A7" s="111"/>
      <c r="B7" s="111" t="s">
        <v>184</v>
      </c>
      <c r="C7" s="75"/>
      <c r="D7" s="76"/>
      <c r="E7" s="76"/>
      <c r="F7" s="76"/>
      <c r="G7" s="76"/>
      <c r="H7" s="76"/>
      <c r="I7" s="76"/>
      <c r="J7" s="76">
        <f t="shared" ref="J7:J13" si="0">SUM(E7:I7)</f>
        <v>0</v>
      </c>
    </row>
    <row r="8" spans="1:10">
      <c r="A8" s="111"/>
      <c r="B8" s="111" t="s">
        <v>185</v>
      </c>
      <c r="C8" s="75"/>
      <c r="D8" s="76"/>
      <c r="E8" s="76"/>
      <c r="F8" s="76"/>
      <c r="G8" s="76"/>
      <c r="H8" s="76"/>
      <c r="I8" s="76"/>
      <c r="J8" s="76">
        <f t="shared" si="0"/>
        <v>0</v>
      </c>
    </row>
    <row r="9" spans="1:10">
      <c r="A9" s="111"/>
      <c r="B9" s="111" t="s">
        <v>186</v>
      </c>
      <c r="C9" s="75"/>
      <c r="D9" s="76"/>
      <c r="E9" s="76"/>
      <c r="F9" s="76"/>
      <c r="G9" s="76"/>
      <c r="H9" s="76"/>
      <c r="I9" s="76"/>
      <c r="J9" s="76">
        <f t="shared" si="0"/>
        <v>0</v>
      </c>
    </row>
    <row r="10" spans="1:10">
      <c r="A10" s="111" t="s">
        <v>187</v>
      </c>
      <c r="B10" s="111" t="s">
        <v>188</v>
      </c>
      <c r="C10" s="75"/>
      <c r="D10" s="76"/>
      <c r="E10" s="76"/>
      <c r="F10" s="76"/>
      <c r="G10" s="76"/>
      <c r="H10" s="76"/>
      <c r="I10" s="76"/>
      <c r="J10" s="76">
        <f t="shared" si="0"/>
        <v>0</v>
      </c>
    </row>
    <row r="11" spans="1:10">
      <c r="A11" s="111"/>
      <c r="B11" s="111" t="s">
        <v>189</v>
      </c>
      <c r="C11" s="75"/>
      <c r="D11" s="76"/>
      <c r="E11" s="76"/>
      <c r="F11" s="76"/>
      <c r="G11" s="76"/>
      <c r="H11" s="76"/>
      <c r="I11" s="76"/>
      <c r="J11" s="76">
        <f t="shared" si="0"/>
        <v>0</v>
      </c>
    </row>
    <row r="12" spans="1:10">
      <c r="A12" s="111" t="s">
        <v>190</v>
      </c>
      <c r="B12" s="111" t="s">
        <v>191</v>
      </c>
      <c r="C12" s="75"/>
      <c r="D12" s="76"/>
      <c r="E12" s="76"/>
      <c r="F12" s="76"/>
      <c r="G12" s="76"/>
      <c r="H12" s="76"/>
      <c r="I12" s="76"/>
      <c r="J12" s="76">
        <f t="shared" si="0"/>
        <v>0</v>
      </c>
    </row>
    <row r="13" spans="1:10">
      <c r="A13" s="111" t="s">
        <v>192</v>
      </c>
      <c r="B13" s="111" t="s">
        <v>193</v>
      </c>
      <c r="C13" s="75"/>
      <c r="D13" s="76"/>
      <c r="E13" s="76"/>
      <c r="F13" s="76"/>
      <c r="G13" s="76"/>
      <c r="H13" s="76"/>
      <c r="I13" s="76"/>
      <c r="J13" s="76">
        <f t="shared" si="0"/>
        <v>0</v>
      </c>
    </row>
    <row r="14" spans="1:10">
      <c r="A14" s="69"/>
      <c r="B14" s="69"/>
      <c r="C14" s="69"/>
      <c r="D14" s="70"/>
      <c r="E14" s="70"/>
      <c r="F14" s="70"/>
      <c r="G14" s="70"/>
      <c r="H14" s="70"/>
      <c r="I14" s="70"/>
      <c r="J14" s="70"/>
    </row>
    <row r="15" spans="1:10">
      <c r="A15" s="449" t="s">
        <v>82</v>
      </c>
      <c r="B15" s="449"/>
      <c r="C15" s="449"/>
      <c r="D15" s="118">
        <f>SUM(D5:D13)</f>
        <v>0</v>
      </c>
      <c r="E15" s="118">
        <f t="shared" ref="E15:J15" si="1">SUM(E5:E13)</f>
        <v>0</v>
      </c>
      <c r="F15" s="118">
        <f t="shared" si="1"/>
        <v>0</v>
      </c>
      <c r="G15" s="118">
        <f t="shared" si="1"/>
        <v>0</v>
      </c>
      <c r="H15" s="118">
        <f t="shared" si="1"/>
        <v>0</v>
      </c>
      <c r="I15" s="118">
        <f t="shared" si="1"/>
        <v>0</v>
      </c>
      <c r="J15" s="118">
        <f t="shared" si="1"/>
        <v>0</v>
      </c>
    </row>
    <row r="17" spans="1:1">
      <c r="A17" s="1" t="s">
        <v>175</v>
      </c>
    </row>
  </sheetData>
  <mergeCells count="4">
    <mergeCell ref="A1:J1"/>
    <mergeCell ref="A2:J2"/>
    <mergeCell ref="A3:J3"/>
    <mergeCell ref="A15:C15"/>
  </mergeCells>
  <pageMargins left="0.7" right="0.7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E4" sqref="E4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6" width="14.5" style="4" customWidth="1"/>
    <col min="7" max="7" width="13.375" style="4" customWidth="1"/>
    <col min="8" max="16384" width="9" style="1"/>
  </cols>
  <sheetData>
    <row r="1" spans="1:7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</row>
    <row r="2" spans="1:7">
      <c r="A2" s="430" t="s">
        <v>212</v>
      </c>
      <c r="B2" s="430"/>
      <c r="C2" s="430"/>
      <c r="D2" s="430"/>
      <c r="E2" s="430"/>
      <c r="F2" s="430"/>
      <c r="G2" s="430"/>
    </row>
    <row r="3" spans="1:7">
      <c r="A3" s="430" t="s">
        <v>174</v>
      </c>
      <c r="B3" s="430"/>
      <c r="C3" s="430"/>
      <c r="D3" s="430"/>
      <c r="E3" s="430"/>
      <c r="F3" s="430"/>
      <c r="G3" s="430"/>
    </row>
    <row r="4" spans="1:7" ht="120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293</v>
      </c>
      <c r="F4" s="121" t="s">
        <v>213</v>
      </c>
      <c r="G4" s="120" t="s">
        <v>82</v>
      </c>
    </row>
    <row r="5" spans="1:7">
      <c r="A5" s="110" t="s">
        <v>181</v>
      </c>
      <c r="B5" s="110" t="s">
        <v>285</v>
      </c>
      <c r="C5" s="99"/>
      <c r="D5" s="100"/>
      <c r="E5" s="100"/>
      <c r="F5" s="100"/>
      <c r="G5" s="100">
        <f>SUM(E5:F5)</f>
        <v>0</v>
      </c>
    </row>
    <row r="6" spans="1:7">
      <c r="A6" s="111" t="s">
        <v>182</v>
      </c>
      <c r="B6" s="111" t="s">
        <v>183</v>
      </c>
      <c r="C6" s="75"/>
      <c r="D6" s="76"/>
      <c r="E6" s="76"/>
      <c r="F6" s="76"/>
      <c r="G6" s="76">
        <f>SUM(E6:F6)</f>
        <v>0</v>
      </c>
    </row>
    <row r="7" spans="1:7">
      <c r="A7" s="111"/>
      <c r="B7" s="111" t="s">
        <v>184</v>
      </c>
      <c r="C7" s="75"/>
      <c r="D7" s="76"/>
      <c r="E7" s="76"/>
      <c r="F7" s="76"/>
      <c r="G7" s="76">
        <f t="shared" ref="G7:G13" si="0">SUM(E7:F7)</f>
        <v>0</v>
      </c>
    </row>
    <row r="8" spans="1:7">
      <c r="A8" s="111"/>
      <c r="B8" s="111" t="s">
        <v>185</v>
      </c>
      <c r="C8" s="75"/>
      <c r="D8" s="76"/>
      <c r="E8" s="76"/>
      <c r="F8" s="76"/>
      <c r="G8" s="76">
        <f t="shared" si="0"/>
        <v>0</v>
      </c>
    </row>
    <row r="9" spans="1:7">
      <c r="A9" s="111"/>
      <c r="B9" s="111" t="s">
        <v>186</v>
      </c>
      <c r="C9" s="75"/>
      <c r="D9" s="76"/>
      <c r="E9" s="76"/>
      <c r="F9" s="76"/>
      <c r="G9" s="76">
        <f t="shared" si="0"/>
        <v>0</v>
      </c>
    </row>
    <row r="10" spans="1:7">
      <c r="A10" s="111" t="s">
        <v>187</v>
      </c>
      <c r="B10" s="111" t="s">
        <v>188</v>
      </c>
      <c r="C10" s="75"/>
      <c r="D10" s="76"/>
      <c r="E10" s="76"/>
      <c r="F10" s="76"/>
      <c r="G10" s="76">
        <f t="shared" si="0"/>
        <v>0</v>
      </c>
    </row>
    <row r="11" spans="1:7">
      <c r="A11" s="111"/>
      <c r="B11" s="111" t="s">
        <v>189</v>
      </c>
      <c r="C11" s="75"/>
      <c r="D11" s="76"/>
      <c r="E11" s="76"/>
      <c r="F11" s="76"/>
      <c r="G11" s="76">
        <f t="shared" si="0"/>
        <v>0</v>
      </c>
    </row>
    <row r="12" spans="1:7">
      <c r="A12" s="111" t="s">
        <v>190</v>
      </c>
      <c r="B12" s="111" t="s">
        <v>191</v>
      </c>
      <c r="C12" s="75"/>
      <c r="D12" s="76"/>
      <c r="E12" s="76"/>
      <c r="F12" s="76"/>
      <c r="G12" s="76">
        <f t="shared" si="0"/>
        <v>0</v>
      </c>
    </row>
    <row r="13" spans="1:7">
      <c r="A13" s="111" t="s">
        <v>192</v>
      </c>
      <c r="B13" s="111" t="s">
        <v>193</v>
      </c>
      <c r="C13" s="75"/>
      <c r="D13" s="76"/>
      <c r="E13" s="76"/>
      <c r="F13" s="76"/>
      <c r="G13" s="76">
        <f t="shared" si="0"/>
        <v>0</v>
      </c>
    </row>
    <row r="14" spans="1:7">
      <c r="A14" s="27"/>
      <c r="B14" s="27"/>
      <c r="C14" s="27"/>
      <c r="D14" s="21"/>
      <c r="E14" s="21"/>
      <c r="F14" s="21"/>
      <c r="G14" s="21"/>
    </row>
    <row r="15" spans="1:7">
      <c r="A15" s="449" t="s">
        <v>82</v>
      </c>
      <c r="B15" s="449"/>
      <c r="C15" s="449"/>
      <c r="D15" s="118">
        <f>SUM(D5:D13)</f>
        <v>0</v>
      </c>
      <c r="E15" s="118">
        <f t="shared" ref="E15:G15" si="1">SUM(E5:E13)</f>
        <v>0</v>
      </c>
      <c r="F15" s="118">
        <f t="shared" si="1"/>
        <v>0</v>
      </c>
      <c r="G15" s="118">
        <f t="shared" si="1"/>
        <v>0</v>
      </c>
    </row>
    <row r="17" spans="1:1">
      <c r="A17" s="1" t="s">
        <v>175</v>
      </c>
    </row>
  </sheetData>
  <mergeCells count="4">
    <mergeCell ref="A1:G1"/>
    <mergeCell ref="A2:G2"/>
    <mergeCell ref="A3:G3"/>
    <mergeCell ref="A15:C15"/>
  </mergeCell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17"/>
  <sheetViews>
    <sheetView workbookViewId="0">
      <selection activeCell="A15" activeCellId="1" sqref="A4:I4 A15:I15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8" width="14.5" style="4" customWidth="1"/>
    <col min="9" max="9" width="13.375" style="4" customWidth="1"/>
    <col min="10" max="16384" width="9" style="1"/>
  </cols>
  <sheetData>
    <row r="1" spans="1:9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</row>
    <row r="2" spans="1:9">
      <c r="A2" s="430" t="s">
        <v>214</v>
      </c>
      <c r="B2" s="430"/>
      <c r="C2" s="430"/>
      <c r="D2" s="430"/>
      <c r="E2" s="430"/>
      <c r="F2" s="430"/>
      <c r="G2" s="430"/>
      <c r="H2" s="430"/>
      <c r="I2" s="430"/>
    </row>
    <row r="3" spans="1:9">
      <c r="A3" s="430" t="s">
        <v>174</v>
      </c>
      <c r="B3" s="430"/>
      <c r="C3" s="430"/>
      <c r="D3" s="430"/>
      <c r="E3" s="430"/>
      <c r="F3" s="430"/>
      <c r="G3" s="430"/>
      <c r="H3" s="430"/>
      <c r="I3" s="430"/>
    </row>
    <row r="4" spans="1:9" ht="120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215</v>
      </c>
      <c r="F4" s="121" t="s">
        <v>216</v>
      </c>
      <c r="G4" s="121" t="s">
        <v>217</v>
      </c>
      <c r="H4" s="121" t="s">
        <v>218</v>
      </c>
      <c r="I4" s="120" t="s">
        <v>82</v>
      </c>
    </row>
    <row r="5" spans="1:9">
      <c r="A5" s="110" t="s">
        <v>181</v>
      </c>
      <c r="B5" s="110" t="s">
        <v>285</v>
      </c>
      <c r="C5" s="99"/>
      <c r="D5" s="100"/>
      <c r="E5" s="100"/>
      <c r="F5" s="100"/>
      <c r="G5" s="100"/>
      <c r="H5" s="100"/>
      <c r="I5" s="100">
        <f>SUM(E5:H5)</f>
        <v>0</v>
      </c>
    </row>
    <row r="6" spans="1:9">
      <c r="A6" s="111" t="s">
        <v>182</v>
      </c>
      <c r="B6" s="111" t="s">
        <v>183</v>
      </c>
      <c r="C6" s="75"/>
      <c r="D6" s="76"/>
      <c r="E6" s="76"/>
      <c r="F6" s="76"/>
      <c r="G6" s="76"/>
      <c r="H6" s="76"/>
      <c r="I6" s="76">
        <f>SUM(E6:H6)</f>
        <v>0</v>
      </c>
    </row>
    <row r="7" spans="1:9">
      <c r="A7" s="111"/>
      <c r="B7" s="111" t="s">
        <v>184</v>
      </c>
      <c r="C7" s="75"/>
      <c r="D7" s="76"/>
      <c r="E7" s="76"/>
      <c r="F7" s="76"/>
      <c r="G7" s="76"/>
      <c r="H7" s="76"/>
      <c r="I7" s="76">
        <f t="shared" ref="I7:I13" si="0">SUM(E7:H7)</f>
        <v>0</v>
      </c>
    </row>
    <row r="8" spans="1:9">
      <c r="A8" s="111"/>
      <c r="B8" s="111" t="s">
        <v>185</v>
      </c>
      <c r="C8" s="75"/>
      <c r="D8" s="76"/>
      <c r="E8" s="76"/>
      <c r="F8" s="76"/>
      <c r="G8" s="76"/>
      <c r="H8" s="76"/>
      <c r="I8" s="76">
        <f t="shared" si="0"/>
        <v>0</v>
      </c>
    </row>
    <row r="9" spans="1:9">
      <c r="A9" s="111"/>
      <c r="B9" s="111" t="s">
        <v>186</v>
      </c>
      <c r="C9" s="75"/>
      <c r="D9" s="76"/>
      <c r="E9" s="76"/>
      <c r="F9" s="76"/>
      <c r="G9" s="76"/>
      <c r="H9" s="76"/>
      <c r="I9" s="76">
        <f t="shared" si="0"/>
        <v>0</v>
      </c>
    </row>
    <row r="10" spans="1:9">
      <c r="A10" s="111" t="s">
        <v>187</v>
      </c>
      <c r="B10" s="111" t="s">
        <v>188</v>
      </c>
      <c r="C10" s="75"/>
      <c r="D10" s="76"/>
      <c r="E10" s="76"/>
      <c r="F10" s="76"/>
      <c r="G10" s="76"/>
      <c r="H10" s="76"/>
      <c r="I10" s="76">
        <f t="shared" si="0"/>
        <v>0</v>
      </c>
    </row>
    <row r="11" spans="1:9">
      <c r="A11" s="111"/>
      <c r="B11" s="111" t="s">
        <v>189</v>
      </c>
      <c r="C11" s="75"/>
      <c r="D11" s="76"/>
      <c r="E11" s="76"/>
      <c r="F11" s="76"/>
      <c r="G11" s="76"/>
      <c r="H11" s="76"/>
      <c r="I11" s="76">
        <f t="shared" si="0"/>
        <v>0</v>
      </c>
    </row>
    <row r="12" spans="1:9">
      <c r="A12" s="111" t="s">
        <v>190</v>
      </c>
      <c r="B12" s="111" t="s">
        <v>191</v>
      </c>
      <c r="C12" s="75"/>
      <c r="D12" s="76"/>
      <c r="E12" s="76"/>
      <c r="F12" s="76"/>
      <c r="G12" s="76"/>
      <c r="H12" s="76"/>
      <c r="I12" s="76">
        <f t="shared" si="0"/>
        <v>0</v>
      </c>
    </row>
    <row r="13" spans="1:9">
      <c r="A13" s="111" t="s">
        <v>192</v>
      </c>
      <c r="B13" s="111" t="s">
        <v>193</v>
      </c>
      <c r="C13" s="75"/>
      <c r="D13" s="76"/>
      <c r="E13" s="76"/>
      <c r="F13" s="76"/>
      <c r="G13" s="76"/>
      <c r="H13" s="76"/>
      <c r="I13" s="76">
        <f t="shared" si="0"/>
        <v>0</v>
      </c>
    </row>
    <row r="14" spans="1:9">
      <c r="A14" s="27"/>
      <c r="B14" s="27"/>
      <c r="C14" s="27"/>
      <c r="D14" s="21"/>
      <c r="E14" s="21"/>
      <c r="F14" s="21"/>
      <c r="G14" s="21"/>
      <c r="H14" s="21"/>
      <c r="I14" s="21"/>
    </row>
    <row r="15" spans="1:9">
      <c r="A15" s="449" t="s">
        <v>82</v>
      </c>
      <c r="B15" s="449"/>
      <c r="C15" s="449"/>
      <c r="D15" s="118">
        <f>SUM(D5:D13)</f>
        <v>0</v>
      </c>
      <c r="E15" s="118">
        <f t="shared" ref="E15:I15" si="1">SUM(E5:E13)</f>
        <v>0</v>
      </c>
      <c r="F15" s="118">
        <f t="shared" si="1"/>
        <v>0</v>
      </c>
      <c r="G15" s="118">
        <f t="shared" si="1"/>
        <v>0</v>
      </c>
      <c r="H15" s="118">
        <f t="shared" si="1"/>
        <v>0</v>
      </c>
      <c r="I15" s="118">
        <f t="shared" si="1"/>
        <v>0</v>
      </c>
    </row>
    <row r="17" spans="1:1">
      <c r="A17" s="1" t="s">
        <v>175</v>
      </c>
    </row>
  </sheetData>
  <mergeCells count="4">
    <mergeCell ref="A1:I1"/>
    <mergeCell ref="A2:I2"/>
    <mergeCell ref="A3:I3"/>
    <mergeCell ref="A15:C15"/>
  </mergeCells>
  <pageMargins left="0.7" right="0.7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E5" sqref="E5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6" width="14.5" style="4" customWidth="1"/>
    <col min="7" max="7" width="13.375" style="4" customWidth="1"/>
    <col min="8" max="16384" width="9" style="1"/>
  </cols>
  <sheetData>
    <row r="1" spans="1:7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</row>
    <row r="2" spans="1:7">
      <c r="A2" s="430" t="s">
        <v>219</v>
      </c>
      <c r="B2" s="430"/>
      <c r="C2" s="430"/>
      <c r="D2" s="430"/>
      <c r="E2" s="430"/>
      <c r="F2" s="430"/>
      <c r="G2" s="430"/>
    </row>
    <row r="3" spans="1:7">
      <c r="A3" s="430" t="s">
        <v>174</v>
      </c>
      <c r="B3" s="430"/>
      <c r="C3" s="430"/>
      <c r="D3" s="430"/>
      <c r="E3" s="430"/>
      <c r="F3" s="430"/>
      <c r="G3" s="430"/>
    </row>
    <row r="4" spans="1:7" ht="96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294</v>
      </c>
      <c r="F4" s="121" t="s">
        <v>220</v>
      </c>
      <c r="G4" s="120" t="s">
        <v>82</v>
      </c>
    </row>
    <row r="5" spans="1:7">
      <c r="A5" s="110" t="s">
        <v>181</v>
      </c>
      <c r="B5" s="110" t="s">
        <v>285</v>
      </c>
      <c r="C5" s="99"/>
      <c r="D5" s="100"/>
      <c r="E5" s="100"/>
      <c r="F5" s="100"/>
      <c r="G5" s="100">
        <f>SUM(E5:F5)</f>
        <v>0</v>
      </c>
    </row>
    <row r="6" spans="1:7">
      <c r="A6" s="111" t="s">
        <v>182</v>
      </c>
      <c r="B6" s="111" t="s">
        <v>183</v>
      </c>
      <c r="C6" s="75"/>
      <c r="D6" s="76"/>
      <c r="E6" s="76"/>
      <c r="F6" s="76"/>
      <c r="G6" s="76">
        <f>SUM(E6:F6)</f>
        <v>0</v>
      </c>
    </row>
    <row r="7" spans="1:7">
      <c r="A7" s="111"/>
      <c r="B7" s="111" t="s">
        <v>184</v>
      </c>
      <c r="C7" s="75"/>
      <c r="D7" s="76"/>
      <c r="E7" s="76"/>
      <c r="F7" s="76"/>
      <c r="G7" s="76">
        <f t="shared" ref="G7:G13" si="0">SUM(E7:F7)</f>
        <v>0</v>
      </c>
    </row>
    <row r="8" spans="1:7">
      <c r="A8" s="111"/>
      <c r="B8" s="111" t="s">
        <v>185</v>
      </c>
      <c r="C8" s="75"/>
      <c r="D8" s="76"/>
      <c r="E8" s="76"/>
      <c r="F8" s="76"/>
      <c r="G8" s="76">
        <f t="shared" si="0"/>
        <v>0</v>
      </c>
    </row>
    <row r="9" spans="1:7">
      <c r="A9" s="111"/>
      <c r="B9" s="111" t="s">
        <v>186</v>
      </c>
      <c r="C9" s="75"/>
      <c r="D9" s="76"/>
      <c r="E9" s="76"/>
      <c r="F9" s="76"/>
      <c r="G9" s="76">
        <f t="shared" si="0"/>
        <v>0</v>
      </c>
    </row>
    <row r="10" spans="1:7">
      <c r="A10" s="111" t="s">
        <v>187</v>
      </c>
      <c r="B10" s="111" t="s">
        <v>188</v>
      </c>
      <c r="C10" s="75"/>
      <c r="D10" s="76"/>
      <c r="E10" s="76"/>
      <c r="F10" s="76"/>
      <c r="G10" s="76">
        <f t="shared" si="0"/>
        <v>0</v>
      </c>
    </row>
    <row r="11" spans="1:7">
      <c r="A11" s="111"/>
      <c r="B11" s="111" t="s">
        <v>189</v>
      </c>
      <c r="C11" s="75"/>
      <c r="D11" s="76"/>
      <c r="E11" s="76"/>
      <c r="F11" s="76"/>
      <c r="G11" s="76">
        <f t="shared" si="0"/>
        <v>0</v>
      </c>
    </row>
    <row r="12" spans="1:7">
      <c r="A12" s="111" t="s">
        <v>190</v>
      </c>
      <c r="B12" s="111" t="s">
        <v>191</v>
      </c>
      <c r="C12" s="75"/>
      <c r="D12" s="76"/>
      <c r="E12" s="76"/>
      <c r="F12" s="76"/>
      <c r="G12" s="76">
        <f t="shared" si="0"/>
        <v>0</v>
      </c>
    </row>
    <row r="13" spans="1:7">
      <c r="A13" s="111" t="s">
        <v>192</v>
      </c>
      <c r="B13" s="111" t="s">
        <v>193</v>
      </c>
      <c r="C13" s="75"/>
      <c r="D13" s="76"/>
      <c r="E13" s="76"/>
      <c r="F13" s="76"/>
      <c r="G13" s="76">
        <f t="shared" si="0"/>
        <v>0</v>
      </c>
    </row>
    <row r="14" spans="1:7">
      <c r="A14" s="27"/>
      <c r="B14" s="27"/>
      <c r="C14" s="27"/>
      <c r="D14" s="21"/>
      <c r="E14" s="21"/>
      <c r="F14" s="21"/>
      <c r="G14" s="21"/>
    </row>
    <row r="15" spans="1:7">
      <c r="A15" s="449" t="s">
        <v>82</v>
      </c>
      <c r="B15" s="449"/>
      <c r="C15" s="449"/>
      <c r="D15" s="118">
        <f>SUM(D5:D13)</f>
        <v>0</v>
      </c>
      <c r="E15" s="118">
        <f t="shared" ref="E15:G15" si="1">SUM(E5:E13)</f>
        <v>0</v>
      </c>
      <c r="F15" s="118">
        <f t="shared" si="1"/>
        <v>0</v>
      </c>
      <c r="G15" s="118">
        <f t="shared" si="1"/>
        <v>0</v>
      </c>
    </row>
    <row r="17" spans="1:1">
      <c r="A17" s="1" t="s">
        <v>175</v>
      </c>
    </row>
  </sheetData>
  <mergeCells count="4">
    <mergeCell ref="A1:G1"/>
    <mergeCell ref="A2:G2"/>
    <mergeCell ref="A3:G3"/>
    <mergeCell ref="A15:C15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E10" sqref="E10"/>
    </sheetView>
  </sheetViews>
  <sheetFormatPr defaultRowHeight="24"/>
  <cols>
    <col min="1" max="1" width="12.625" style="1" customWidth="1"/>
    <col min="2" max="2" width="17.875" style="1" bestFit="1" customWidth="1"/>
    <col min="3" max="3" width="13.375" style="1" customWidth="1"/>
    <col min="4" max="4" width="13.375" style="4" customWidth="1"/>
    <col min="5" max="5" width="13.875" style="4" customWidth="1"/>
    <col min="6" max="6" width="14.5" style="4" customWidth="1"/>
    <col min="7" max="7" width="13.375" style="4" customWidth="1"/>
    <col min="8" max="16384" width="9" style="1"/>
  </cols>
  <sheetData>
    <row r="1" spans="1:7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</row>
    <row r="2" spans="1:7">
      <c r="A2" s="430" t="s">
        <v>221</v>
      </c>
      <c r="B2" s="430"/>
      <c r="C2" s="430"/>
      <c r="D2" s="430"/>
      <c r="E2" s="430"/>
      <c r="F2" s="430"/>
      <c r="G2" s="430"/>
    </row>
    <row r="3" spans="1:7">
      <c r="A3" s="430" t="s">
        <v>174</v>
      </c>
      <c r="B3" s="430"/>
      <c r="C3" s="430"/>
      <c r="D3" s="430"/>
      <c r="E3" s="430"/>
      <c r="F3" s="430"/>
      <c r="G3" s="430"/>
    </row>
    <row r="4" spans="1:7" ht="48">
      <c r="A4" s="119" t="s">
        <v>176</v>
      </c>
      <c r="B4" s="119" t="s">
        <v>131</v>
      </c>
      <c r="C4" s="119" t="s">
        <v>98</v>
      </c>
      <c r="D4" s="120" t="s">
        <v>177</v>
      </c>
      <c r="E4" s="121" t="s">
        <v>222</v>
      </c>
      <c r="F4" s="121" t="s">
        <v>223</v>
      </c>
      <c r="G4" s="120" t="s">
        <v>82</v>
      </c>
    </row>
    <row r="5" spans="1:7">
      <c r="A5" s="110" t="s">
        <v>181</v>
      </c>
      <c r="B5" s="110" t="s">
        <v>285</v>
      </c>
      <c r="C5" s="99"/>
      <c r="D5" s="100"/>
      <c r="E5" s="100"/>
      <c r="F5" s="100"/>
      <c r="G5" s="100">
        <f>SUM(E5:F5)</f>
        <v>0</v>
      </c>
    </row>
    <row r="6" spans="1:7">
      <c r="A6" s="111" t="s">
        <v>182</v>
      </c>
      <c r="B6" s="111" t="s">
        <v>183</v>
      </c>
      <c r="C6" s="75"/>
      <c r="D6" s="76"/>
      <c r="E6" s="76"/>
      <c r="F6" s="76"/>
      <c r="G6" s="76">
        <f>SUM(E6:F6)</f>
        <v>0</v>
      </c>
    </row>
    <row r="7" spans="1:7">
      <c r="A7" s="111"/>
      <c r="B7" s="111" t="s">
        <v>184</v>
      </c>
      <c r="C7" s="75"/>
      <c r="D7" s="76"/>
      <c r="E7" s="76"/>
      <c r="F7" s="76"/>
      <c r="G7" s="76">
        <f t="shared" ref="G7:G13" si="0">SUM(E7:F7)</f>
        <v>0</v>
      </c>
    </row>
    <row r="8" spans="1:7">
      <c r="A8" s="111"/>
      <c r="B8" s="111" t="s">
        <v>185</v>
      </c>
      <c r="C8" s="75"/>
      <c r="D8" s="76"/>
      <c r="E8" s="76"/>
      <c r="F8" s="76"/>
      <c r="G8" s="76">
        <f t="shared" si="0"/>
        <v>0</v>
      </c>
    </row>
    <row r="9" spans="1:7">
      <c r="A9" s="111"/>
      <c r="B9" s="111" t="s">
        <v>186</v>
      </c>
      <c r="C9" s="75"/>
      <c r="D9" s="76"/>
      <c r="E9" s="76"/>
      <c r="F9" s="76"/>
      <c r="G9" s="76">
        <f t="shared" si="0"/>
        <v>0</v>
      </c>
    </row>
    <row r="10" spans="1:7">
      <c r="A10" s="111" t="s">
        <v>187</v>
      </c>
      <c r="B10" s="111" t="s">
        <v>188</v>
      </c>
      <c r="C10" s="75"/>
      <c r="D10" s="76"/>
      <c r="E10" s="76"/>
      <c r="F10" s="76"/>
      <c r="G10" s="76">
        <f t="shared" si="0"/>
        <v>0</v>
      </c>
    </row>
    <row r="11" spans="1:7">
      <c r="A11" s="111"/>
      <c r="B11" s="111" t="s">
        <v>189</v>
      </c>
      <c r="C11" s="75"/>
      <c r="D11" s="76"/>
      <c r="E11" s="76"/>
      <c r="F11" s="76"/>
      <c r="G11" s="76">
        <f t="shared" si="0"/>
        <v>0</v>
      </c>
    </row>
    <row r="12" spans="1:7">
      <c r="A12" s="111" t="s">
        <v>190</v>
      </c>
      <c r="B12" s="111" t="s">
        <v>191</v>
      </c>
      <c r="C12" s="75"/>
      <c r="D12" s="76"/>
      <c r="E12" s="76"/>
      <c r="F12" s="76"/>
      <c r="G12" s="76">
        <f t="shared" si="0"/>
        <v>0</v>
      </c>
    </row>
    <row r="13" spans="1:7">
      <c r="A13" s="111" t="s">
        <v>192</v>
      </c>
      <c r="B13" s="111" t="s">
        <v>193</v>
      </c>
      <c r="C13" s="75"/>
      <c r="D13" s="76"/>
      <c r="E13" s="76"/>
      <c r="F13" s="76"/>
      <c r="G13" s="76">
        <f t="shared" si="0"/>
        <v>0</v>
      </c>
    </row>
    <row r="14" spans="1:7">
      <c r="A14" s="27"/>
      <c r="B14" s="27"/>
      <c r="C14" s="27"/>
      <c r="D14" s="21"/>
      <c r="E14" s="21"/>
      <c r="F14" s="21"/>
      <c r="G14" s="21"/>
    </row>
    <row r="15" spans="1:7">
      <c r="A15" s="449" t="s">
        <v>82</v>
      </c>
      <c r="B15" s="449"/>
      <c r="C15" s="449"/>
      <c r="D15" s="118">
        <f>SUM(D5:D13)</f>
        <v>0</v>
      </c>
      <c r="E15" s="118">
        <f t="shared" ref="E15:G15" si="1">SUM(E5:E13)</f>
        <v>0</v>
      </c>
      <c r="F15" s="118">
        <f t="shared" si="1"/>
        <v>0</v>
      </c>
      <c r="G15" s="118">
        <f t="shared" si="1"/>
        <v>0</v>
      </c>
    </row>
    <row r="17" spans="1:1">
      <c r="A17" s="1" t="s">
        <v>175</v>
      </c>
    </row>
  </sheetData>
  <mergeCells count="4">
    <mergeCell ref="A1:G1"/>
    <mergeCell ref="A2:G2"/>
    <mergeCell ref="A3:G3"/>
    <mergeCell ref="A15:C15"/>
  </mergeCells>
  <pageMargins left="0.7" right="0.7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E13" sqref="E13"/>
    </sheetView>
  </sheetViews>
  <sheetFormatPr defaultRowHeight="24"/>
  <cols>
    <col min="1" max="1" width="12.625" style="1" customWidth="1"/>
    <col min="2" max="2" width="17.875" style="109" bestFit="1" customWidth="1"/>
    <col min="3" max="3" width="13.375" style="1" customWidth="1"/>
    <col min="4" max="4" width="13.375" style="4" customWidth="1"/>
    <col min="5" max="5" width="13.875" style="4" customWidth="1"/>
    <col min="6" max="7" width="14.5" style="4" customWidth="1"/>
    <col min="8" max="8" width="13.375" style="4" customWidth="1"/>
    <col min="9" max="16384" width="9" style="1"/>
  </cols>
  <sheetData>
    <row r="1" spans="1:8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</row>
    <row r="2" spans="1:8">
      <c r="A2" s="430" t="s">
        <v>224</v>
      </c>
      <c r="B2" s="430"/>
      <c r="C2" s="430"/>
      <c r="D2" s="430"/>
      <c r="E2" s="430"/>
      <c r="F2" s="430"/>
      <c r="G2" s="430"/>
      <c r="H2" s="430"/>
    </row>
    <row r="3" spans="1:8">
      <c r="A3" s="430" t="s">
        <v>174</v>
      </c>
      <c r="B3" s="430"/>
      <c r="C3" s="430"/>
      <c r="D3" s="430"/>
      <c r="E3" s="430"/>
      <c r="F3" s="430"/>
      <c r="G3" s="430"/>
      <c r="H3" s="430"/>
    </row>
    <row r="4" spans="1:8" ht="48">
      <c r="A4" s="172" t="s">
        <v>176</v>
      </c>
      <c r="B4" s="172" t="s">
        <v>131</v>
      </c>
      <c r="C4" s="172" t="s">
        <v>98</v>
      </c>
      <c r="D4" s="120" t="s">
        <v>177</v>
      </c>
      <c r="E4" s="121" t="s">
        <v>225</v>
      </c>
      <c r="F4" s="121" t="s">
        <v>226</v>
      </c>
      <c r="G4" s="121" t="s">
        <v>227</v>
      </c>
      <c r="H4" s="120" t="s">
        <v>82</v>
      </c>
    </row>
    <row r="5" spans="1:8">
      <c r="A5" s="110" t="s">
        <v>181</v>
      </c>
      <c r="B5" s="110" t="s">
        <v>285</v>
      </c>
      <c r="C5" s="99"/>
      <c r="D5" s="100"/>
      <c r="E5" s="100"/>
      <c r="F5" s="100"/>
      <c r="G5" s="100"/>
      <c r="H5" s="100">
        <f>SUM(E5:G5)</f>
        <v>0</v>
      </c>
    </row>
    <row r="6" spans="1:8">
      <c r="A6" s="111" t="s">
        <v>182</v>
      </c>
      <c r="B6" s="111" t="s">
        <v>183</v>
      </c>
      <c r="C6" s="75"/>
      <c r="D6" s="76"/>
      <c r="E6" s="76"/>
      <c r="F6" s="76"/>
      <c r="G6" s="76"/>
      <c r="H6" s="76">
        <f>SUM(E6:G6)</f>
        <v>0</v>
      </c>
    </row>
    <row r="7" spans="1:8">
      <c r="A7" s="111"/>
      <c r="B7" s="111" t="s">
        <v>184</v>
      </c>
      <c r="C7" s="75"/>
      <c r="D7" s="76"/>
      <c r="E7" s="76"/>
      <c r="F7" s="76"/>
      <c r="G7" s="76"/>
      <c r="H7" s="76">
        <f t="shared" ref="H7:H13" si="0">SUM(E7:G7)</f>
        <v>0</v>
      </c>
    </row>
    <row r="8" spans="1:8">
      <c r="A8" s="111"/>
      <c r="B8" s="111" t="s">
        <v>185</v>
      </c>
      <c r="C8" s="75"/>
      <c r="D8" s="76"/>
      <c r="E8" s="76"/>
      <c r="F8" s="76"/>
      <c r="G8" s="76"/>
      <c r="H8" s="76">
        <f t="shared" si="0"/>
        <v>0</v>
      </c>
    </row>
    <row r="9" spans="1:8">
      <c r="A9" s="111"/>
      <c r="B9" s="111" t="s">
        <v>186</v>
      </c>
      <c r="C9" s="75"/>
      <c r="D9" s="76"/>
      <c r="E9" s="76"/>
      <c r="F9" s="76"/>
      <c r="G9" s="76"/>
      <c r="H9" s="76">
        <f t="shared" si="0"/>
        <v>0</v>
      </c>
    </row>
    <row r="10" spans="1:8">
      <c r="A10" s="111" t="s">
        <v>187</v>
      </c>
      <c r="B10" s="111" t="s">
        <v>188</v>
      </c>
      <c r="C10" s="75"/>
      <c r="D10" s="76"/>
      <c r="E10" s="76"/>
      <c r="F10" s="76"/>
      <c r="G10" s="76"/>
      <c r="H10" s="76">
        <f t="shared" si="0"/>
        <v>0</v>
      </c>
    </row>
    <row r="11" spans="1:8">
      <c r="A11" s="111"/>
      <c r="B11" s="111" t="s">
        <v>189</v>
      </c>
      <c r="C11" s="75"/>
      <c r="D11" s="76"/>
      <c r="E11" s="76"/>
      <c r="F11" s="76"/>
      <c r="G11" s="76"/>
      <c r="H11" s="76">
        <f t="shared" si="0"/>
        <v>0</v>
      </c>
    </row>
    <row r="12" spans="1:8">
      <c r="A12" s="111" t="s">
        <v>190</v>
      </c>
      <c r="B12" s="111" t="s">
        <v>191</v>
      </c>
      <c r="C12" s="75"/>
      <c r="D12" s="76"/>
      <c r="E12" s="76"/>
      <c r="F12" s="76"/>
      <c r="G12" s="76"/>
      <c r="H12" s="76">
        <f t="shared" si="0"/>
        <v>0</v>
      </c>
    </row>
    <row r="13" spans="1:8">
      <c r="A13" s="111" t="s">
        <v>192</v>
      </c>
      <c r="B13" s="111" t="s">
        <v>193</v>
      </c>
      <c r="C13" s="75"/>
      <c r="D13" s="76"/>
      <c r="E13" s="76"/>
      <c r="F13" s="76"/>
      <c r="G13" s="76"/>
      <c r="H13" s="76">
        <f t="shared" si="0"/>
        <v>0</v>
      </c>
    </row>
    <row r="14" spans="1:8">
      <c r="A14" s="27"/>
      <c r="B14" s="108"/>
      <c r="C14" s="27"/>
      <c r="D14" s="21"/>
      <c r="E14" s="21"/>
      <c r="F14" s="21"/>
      <c r="G14" s="21"/>
      <c r="H14" s="21"/>
    </row>
    <row r="15" spans="1:8">
      <c r="A15" s="449" t="s">
        <v>82</v>
      </c>
      <c r="B15" s="449"/>
      <c r="C15" s="449"/>
      <c r="D15" s="118">
        <f>SUM(D5:D13)</f>
        <v>0</v>
      </c>
      <c r="E15" s="118">
        <f t="shared" ref="E15:H15" si="1">SUM(E5:E13)</f>
        <v>0</v>
      </c>
      <c r="F15" s="118">
        <f t="shared" si="1"/>
        <v>0</v>
      </c>
      <c r="G15" s="118">
        <f t="shared" si="1"/>
        <v>0</v>
      </c>
      <c r="H15" s="118">
        <f t="shared" si="1"/>
        <v>0</v>
      </c>
    </row>
    <row r="17" spans="1:1">
      <c r="A17" s="1" t="s">
        <v>175</v>
      </c>
    </row>
  </sheetData>
  <mergeCells count="4">
    <mergeCell ref="A1:H1"/>
    <mergeCell ref="A2:H2"/>
    <mergeCell ref="A3:H3"/>
    <mergeCell ref="A15:C15"/>
  </mergeCells>
  <pageMargins left="0.7" right="0.7" top="0.75" bottom="0.75" header="0.3" footer="0.3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21"/>
  <sheetViews>
    <sheetView topLeftCell="A7" workbookViewId="0">
      <selection activeCell="B10" sqref="B10"/>
    </sheetView>
  </sheetViews>
  <sheetFormatPr defaultRowHeight="24"/>
  <cols>
    <col min="1" max="1" width="12.625" style="1" customWidth="1"/>
    <col min="2" max="2" width="18.5" style="1" bestFit="1" customWidth="1"/>
    <col min="3" max="3" width="13.375" style="1" customWidth="1"/>
    <col min="4" max="4" width="13.375" style="4" customWidth="1"/>
    <col min="5" max="5" width="13.875" style="4" customWidth="1"/>
    <col min="6" max="16" width="14.5" style="4" customWidth="1"/>
    <col min="17" max="16384" width="9" style="1"/>
  </cols>
  <sheetData>
    <row r="1" spans="1:16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</row>
    <row r="2" spans="1:16">
      <c r="A2" s="430" t="s">
        <v>228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</row>
    <row r="3" spans="1:16">
      <c r="A3" s="430" t="s">
        <v>174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>
      <c r="A4" s="474" t="s">
        <v>176</v>
      </c>
      <c r="B4" s="474" t="s">
        <v>131</v>
      </c>
      <c r="C4" s="474" t="s">
        <v>98</v>
      </c>
      <c r="D4" s="471" t="s">
        <v>129</v>
      </c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2"/>
      <c r="P4" s="473"/>
    </row>
    <row r="5" spans="1:16" ht="72">
      <c r="A5" s="475"/>
      <c r="B5" s="475" t="s">
        <v>131</v>
      </c>
      <c r="C5" s="475"/>
      <c r="D5" s="120" t="s">
        <v>230</v>
      </c>
      <c r="E5" s="121" t="s">
        <v>231</v>
      </c>
      <c r="F5" s="121" t="s">
        <v>232</v>
      </c>
      <c r="G5" s="121" t="s">
        <v>233</v>
      </c>
      <c r="H5" s="121" t="s">
        <v>234</v>
      </c>
      <c r="I5" s="121" t="s">
        <v>235</v>
      </c>
      <c r="J5" s="121" t="s">
        <v>236</v>
      </c>
      <c r="K5" s="121" t="s">
        <v>237</v>
      </c>
      <c r="L5" s="121" t="s">
        <v>240</v>
      </c>
      <c r="M5" s="121" t="s">
        <v>238</v>
      </c>
      <c r="N5" s="121" t="s">
        <v>239</v>
      </c>
      <c r="O5" s="121" t="s">
        <v>178</v>
      </c>
      <c r="P5" s="121" t="s">
        <v>82</v>
      </c>
    </row>
    <row r="6" spans="1:16">
      <c r="A6" s="125" t="s">
        <v>229</v>
      </c>
      <c r="B6" s="126"/>
      <c r="C6" s="126"/>
      <c r="D6" s="127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>
        <f>SUM(D6:O6)</f>
        <v>0</v>
      </c>
    </row>
    <row r="7" spans="1:16">
      <c r="A7" s="129" t="s">
        <v>181</v>
      </c>
      <c r="B7" s="129" t="s">
        <v>284</v>
      </c>
      <c r="C7" s="130"/>
      <c r="D7" s="131">
        <f>'00110'!H5</f>
        <v>0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>
        <f t="shared" ref="P7:P18" si="0">SUM(D7:O7)</f>
        <v>0</v>
      </c>
    </row>
    <row r="8" spans="1:16">
      <c r="A8" s="111"/>
      <c r="B8" s="111" t="s">
        <v>285</v>
      </c>
      <c r="C8" s="75"/>
      <c r="D8" s="131">
        <f>'00110'!H6</f>
        <v>0</v>
      </c>
      <c r="E8" s="76">
        <f>'00120'!H5</f>
        <v>0</v>
      </c>
      <c r="F8" s="76">
        <f>'00210'!I5</f>
        <v>0</v>
      </c>
      <c r="G8" s="76">
        <f>'00220'!I5</f>
        <v>0</v>
      </c>
      <c r="H8" s="76">
        <f>'00230'!G5</f>
        <v>0</v>
      </c>
      <c r="I8" s="76">
        <f>'00240'!J5</f>
        <v>0</v>
      </c>
      <c r="J8" s="76">
        <f>'00250'!G5</f>
        <v>0</v>
      </c>
      <c r="K8" s="76">
        <f>'00260'!I5</f>
        <v>0</v>
      </c>
      <c r="L8" s="76">
        <f>'00310'!G5</f>
        <v>0</v>
      </c>
      <c r="M8" s="76">
        <f>'00320'!G5</f>
        <v>0</v>
      </c>
      <c r="N8" s="76">
        <f>'00330'!H5</f>
        <v>0</v>
      </c>
      <c r="O8" s="76"/>
      <c r="P8" s="132">
        <f t="shared" si="0"/>
        <v>0</v>
      </c>
    </row>
    <row r="9" spans="1:16">
      <c r="A9" s="111" t="s">
        <v>182</v>
      </c>
      <c r="B9" s="111" t="s">
        <v>183</v>
      </c>
      <c r="C9" s="75"/>
      <c r="D9" s="131">
        <f>'00110'!H7</f>
        <v>0</v>
      </c>
      <c r="E9" s="76">
        <f>'00120'!H6</f>
        <v>0</v>
      </c>
      <c r="F9" s="76">
        <f>'00210'!I6</f>
        <v>0</v>
      </c>
      <c r="G9" s="76">
        <f>'00220'!I6</f>
        <v>0</v>
      </c>
      <c r="H9" s="76">
        <f>'00230'!G6</f>
        <v>0</v>
      </c>
      <c r="I9" s="76">
        <f>'00240'!J6</f>
        <v>0</v>
      </c>
      <c r="J9" s="76">
        <f>'00250'!G6</f>
        <v>0</v>
      </c>
      <c r="K9" s="76">
        <f>'00260'!I6</f>
        <v>0</v>
      </c>
      <c r="L9" s="76">
        <f>'00310'!G6</f>
        <v>0</v>
      </c>
      <c r="M9" s="76">
        <f>'00320'!G6</f>
        <v>0</v>
      </c>
      <c r="N9" s="76">
        <f>'00330'!H6</f>
        <v>0</v>
      </c>
      <c r="O9" s="76"/>
      <c r="P9" s="132">
        <f t="shared" si="0"/>
        <v>0</v>
      </c>
    </row>
    <row r="10" spans="1:16">
      <c r="A10" s="111"/>
      <c r="B10" s="111" t="s">
        <v>184</v>
      </c>
      <c r="C10" s="75"/>
      <c r="D10" s="131">
        <f>'00110'!H8</f>
        <v>0</v>
      </c>
      <c r="E10" s="76">
        <f>'00120'!H7</f>
        <v>0</v>
      </c>
      <c r="F10" s="76">
        <f>'00210'!I7</f>
        <v>0</v>
      </c>
      <c r="G10" s="76">
        <f>'00220'!I7</f>
        <v>0</v>
      </c>
      <c r="H10" s="76">
        <f>'00230'!G7</f>
        <v>0</v>
      </c>
      <c r="I10" s="76">
        <f>'00240'!J7</f>
        <v>0</v>
      </c>
      <c r="J10" s="76">
        <f>'00250'!G7</f>
        <v>0</v>
      </c>
      <c r="K10" s="76">
        <f>'00260'!I7</f>
        <v>0</v>
      </c>
      <c r="L10" s="76">
        <f>'00310'!G7</f>
        <v>0</v>
      </c>
      <c r="M10" s="76">
        <f>'00320'!G7</f>
        <v>0</v>
      </c>
      <c r="N10" s="76">
        <f>'00330'!H7</f>
        <v>0</v>
      </c>
      <c r="O10" s="76"/>
      <c r="P10" s="132">
        <f t="shared" si="0"/>
        <v>0</v>
      </c>
    </row>
    <row r="11" spans="1:16">
      <c r="A11" s="111"/>
      <c r="B11" s="111" t="s">
        <v>185</v>
      </c>
      <c r="C11" s="75"/>
      <c r="D11" s="131">
        <f>'00110'!H9</f>
        <v>0</v>
      </c>
      <c r="E11" s="76">
        <f>'00120'!H8</f>
        <v>0</v>
      </c>
      <c r="F11" s="76">
        <f>'00210'!I8</f>
        <v>0</v>
      </c>
      <c r="G11" s="76">
        <f>'00220'!I8</f>
        <v>0</v>
      </c>
      <c r="H11" s="76">
        <f>'00230'!G8</f>
        <v>0</v>
      </c>
      <c r="I11" s="76">
        <f>'00240'!J8</f>
        <v>0</v>
      </c>
      <c r="J11" s="76">
        <f>'00250'!G8</f>
        <v>0</v>
      </c>
      <c r="K11" s="76">
        <f>'00260'!I8</f>
        <v>0</v>
      </c>
      <c r="L11" s="76">
        <f>'00310'!G8</f>
        <v>0</v>
      </c>
      <c r="M11" s="76">
        <f>'00320'!G8</f>
        <v>0</v>
      </c>
      <c r="N11" s="76">
        <f>'00330'!H8</f>
        <v>0</v>
      </c>
      <c r="O11" s="76"/>
      <c r="P11" s="132">
        <f t="shared" si="0"/>
        <v>0</v>
      </c>
    </row>
    <row r="12" spans="1:16">
      <c r="A12" s="111"/>
      <c r="B12" s="111" t="s">
        <v>186</v>
      </c>
      <c r="C12" s="75"/>
      <c r="D12" s="131">
        <f>'00110'!H10</f>
        <v>0</v>
      </c>
      <c r="E12" s="76">
        <f>'00120'!H9</f>
        <v>0</v>
      </c>
      <c r="F12" s="76">
        <f>'00210'!I9</f>
        <v>0</v>
      </c>
      <c r="G12" s="76">
        <f>'00220'!I9</f>
        <v>0</v>
      </c>
      <c r="H12" s="76">
        <f>'00230'!G9</f>
        <v>0</v>
      </c>
      <c r="I12" s="76">
        <f>'00240'!J9</f>
        <v>0</v>
      </c>
      <c r="J12" s="76">
        <f>'00250'!G9</f>
        <v>0</v>
      </c>
      <c r="K12" s="76">
        <f>'00260'!I9</f>
        <v>0</v>
      </c>
      <c r="L12" s="76">
        <f>'00310'!G9</f>
        <v>0</v>
      </c>
      <c r="M12" s="76">
        <f>'00320'!G9</f>
        <v>0</v>
      </c>
      <c r="N12" s="76">
        <f>'00330'!H9</f>
        <v>0</v>
      </c>
      <c r="O12" s="76"/>
      <c r="P12" s="132">
        <f t="shared" si="0"/>
        <v>0</v>
      </c>
    </row>
    <row r="13" spans="1:16">
      <c r="A13" s="111" t="s">
        <v>187</v>
      </c>
      <c r="B13" s="111" t="s">
        <v>188</v>
      </c>
      <c r="C13" s="75"/>
      <c r="D13" s="131">
        <f>'00110'!H11</f>
        <v>0</v>
      </c>
      <c r="E13" s="76">
        <f>'00120'!H10</f>
        <v>0</v>
      </c>
      <c r="F13" s="76">
        <f>'00210'!I10</f>
        <v>0</v>
      </c>
      <c r="G13" s="76">
        <f>'00220'!I10</f>
        <v>0</v>
      </c>
      <c r="H13" s="76">
        <f>'00230'!G10</f>
        <v>0</v>
      </c>
      <c r="I13" s="76">
        <f>'00240'!J10</f>
        <v>0</v>
      </c>
      <c r="J13" s="76">
        <f>'00250'!G10</f>
        <v>0</v>
      </c>
      <c r="K13" s="76">
        <f>'00260'!I10</f>
        <v>0</v>
      </c>
      <c r="L13" s="76">
        <f>'00310'!G10</f>
        <v>0</v>
      </c>
      <c r="M13" s="76">
        <f>'00320'!G10</f>
        <v>0</v>
      </c>
      <c r="N13" s="76">
        <f>'00330'!H10</f>
        <v>0</v>
      </c>
      <c r="O13" s="76"/>
      <c r="P13" s="132">
        <f t="shared" si="0"/>
        <v>0</v>
      </c>
    </row>
    <row r="14" spans="1:16">
      <c r="A14" s="111"/>
      <c r="B14" s="111" t="s">
        <v>189</v>
      </c>
      <c r="C14" s="75"/>
      <c r="D14" s="131">
        <f>'00110'!H12</f>
        <v>0</v>
      </c>
      <c r="E14" s="76">
        <f>'00120'!H11</f>
        <v>0</v>
      </c>
      <c r="F14" s="76">
        <f>'00210'!I11</f>
        <v>0</v>
      </c>
      <c r="G14" s="76">
        <f>'00220'!I11</f>
        <v>0</v>
      </c>
      <c r="H14" s="76">
        <f>'00230'!G11</f>
        <v>0</v>
      </c>
      <c r="I14" s="76">
        <f>'00240'!J11</f>
        <v>0</v>
      </c>
      <c r="J14" s="76">
        <f>'00250'!G11</f>
        <v>0</v>
      </c>
      <c r="K14" s="76">
        <f>'00260'!I11</f>
        <v>0</v>
      </c>
      <c r="L14" s="76">
        <f>'00310'!G11</f>
        <v>0</v>
      </c>
      <c r="M14" s="76">
        <f>'00320'!G11</f>
        <v>0</v>
      </c>
      <c r="N14" s="76">
        <f>'00330'!H11</f>
        <v>0</v>
      </c>
      <c r="O14" s="76"/>
      <c r="P14" s="132">
        <f t="shared" si="0"/>
        <v>0</v>
      </c>
    </row>
    <row r="15" spans="1:16">
      <c r="A15" s="111" t="s">
        <v>190</v>
      </c>
      <c r="B15" s="111" t="s">
        <v>191</v>
      </c>
      <c r="C15" s="75"/>
      <c r="D15" s="131">
        <f>'00110'!H13</f>
        <v>0</v>
      </c>
      <c r="E15" s="76">
        <f>'00120'!H12</f>
        <v>0</v>
      </c>
      <c r="F15" s="76">
        <f>'00210'!I12</f>
        <v>0</v>
      </c>
      <c r="G15" s="76">
        <f>'00220'!I12</f>
        <v>0</v>
      </c>
      <c r="H15" s="76">
        <f>'00230'!G12</f>
        <v>0</v>
      </c>
      <c r="I15" s="76">
        <f>'00240'!J12</f>
        <v>0</v>
      </c>
      <c r="J15" s="76">
        <f>'00250'!G12</f>
        <v>0</v>
      </c>
      <c r="K15" s="76">
        <f>'00260'!I12</f>
        <v>0</v>
      </c>
      <c r="L15" s="76">
        <f>'00310'!G12</f>
        <v>0</v>
      </c>
      <c r="M15" s="76">
        <f>'00320'!G12</f>
        <v>0</v>
      </c>
      <c r="N15" s="76">
        <f>'00330'!H12</f>
        <v>0</v>
      </c>
      <c r="O15" s="76"/>
      <c r="P15" s="132">
        <f t="shared" si="0"/>
        <v>0</v>
      </c>
    </row>
    <row r="16" spans="1:16">
      <c r="A16" s="111" t="s">
        <v>192</v>
      </c>
      <c r="B16" s="111" t="s">
        <v>193</v>
      </c>
      <c r="C16" s="75"/>
      <c r="D16" s="131">
        <f>'00110'!H14</f>
        <v>0</v>
      </c>
      <c r="E16" s="76">
        <f>'00120'!H13</f>
        <v>0</v>
      </c>
      <c r="F16" s="76">
        <f>'00210'!I13</f>
        <v>0</v>
      </c>
      <c r="G16" s="76">
        <f>'00220'!I13</f>
        <v>0</v>
      </c>
      <c r="H16" s="76">
        <f>'00230'!G13</f>
        <v>0</v>
      </c>
      <c r="I16" s="76">
        <f>'00240'!J13</f>
        <v>0</v>
      </c>
      <c r="J16" s="76">
        <f>'00250'!G13</f>
        <v>0</v>
      </c>
      <c r="K16" s="76">
        <f>'00260'!I13</f>
        <v>0</v>
      </c>
      <c r="L16" s="76">
        <f>'00310'!G13</f>
        <v>0</v>
      </c>
      <c r="M16" s="76">
        <f>'00320'!G13</f>
        <v>0</v>
      </c>
      <c r="N16" s="76">
        <f>'00330'!H13</f>
        <v>0</v>
      </c>
      <c r="O16" s="76"/>
      <c r="P16" s="132">
        <f t="shared" si="0"/>
        <v>0</v>
      </c>
    </row>
    <row r="17" spans="1:16">
      <c r="A17" s="111" t="s">
        <v>178</v>
      </c>
      <c r="B17" s="111" t="s">
        <v>178</v>
      </c>
      <c r="C17" s="75"/>
      <c r="D17" s="131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33">
        <f>'00410'!F11</f>
        <v>0</v>
      </c>
      <c r="P17" s="132">
        <f t="shared" si="0"/>
        <v>0</v>
      </c>
    </row>
    <row r="18" spans="1:16">
      <c r="A18" s="69"/>
      <c r="B18" s="69"/>
      <c r="C18" s="69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134">
        <f t="shared" si="0"/>
        <v>0</v>
      </c>
    </row>
    <row r="19" spans="1:16" ht="24.75" thickBot="1">
      <c r="A19" s="469" t="s">
        <v>82</v>
      </c>
      <c r="B19" s="470"/>
      <c r="C19" s="123"/>
      <c r="D19" s="124">
        <f>SUM(D7:D18)</f>
        <v>0</v>
      </c>
      <c r="E19" s="124">
        <f t="shared" ref="E19:P19" si="1">SUM(E7:E18)</f>
        <v>0</v>
      </c>
      <c r="F19" s="124">
        <f t="shared" si="1"/>
        <v>0</v>
      </c>
      <c r="G19" s="124">
        <f t="shared" si="1"/>
        <v>0</v>
      </c>
      <c r="H19" s="124">
        <f t="shared" si="1"/>
        <v>0</v>
      </c>
      <c r="I19" s="124">
        <f t="shared" si="1"/>
        <v>0</v>
      </c>
      <c r="J19" s="124">
        <f t="shared" si="1"/>
        <v>0</v>
      </c>
      <c r="K19" s="124">
        <f t="shared" si="1"/>
        <v>0</v>
      </c>
      <c r="L19" s="124">
        <f t="shared" si="1"/>
        <v>0</v>
      </c>
      <c r="M19" s="124">
        <f t="shared" si="1"/>
        <v>0</v>
      </c>
      <c r="N19" s="124">
        <f t="shared" si="1"/>
        <v>0</v>
      </c>
      <c r="O19" s="124">
        <f t="shared" si="1"/>
        <v>0</v>
      </c>
      <c r="P19" s="124">
        <f t="shared" si="1"/>
        <v>0</v>
      </c>
    </row>
    <row r="20" spans="1:16" ht="24.75" thickTop="1"/>
    <row r="21" spans="1:16">
      <c r="A21" s="1" t="s">
        <v>175</v>
      </c>
    </row>
  </sheetData>
  <mergeCells count="8">
    <mergeCell ref="A1:P1"/>
    <mergeCell ref="A2:P2"/>
    <mergeCell ref="A3:P3"/>
    <mergeCell ref="A19:B19"/>
    <mergeCell ref="D4:P4"/>
    <mergeCell ref="A4:A5"/>
    <mergeCell ref="B4:B5"/>
    <mergeCell ref="C4:C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workbookViewId="0">
      <selection activeCell="D11" sqref="D11"/>
    </sheetView>
  </sheetViews>
  <sheetFormatPr defaultRowHeight="24"/>
  <cols>
    <col min="1" max="1" width="9" style="1"/>
    <col min="2" max="2" width="4" style="1" customWidth="1"/>
    <col min="3" max="16384" width="9" style="1"/>
  </cols>
  <sheetData>
    <row r="1" spans="1:9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</row>
    <row r="2" spans="1:9">
      <c r="A2" s="430" t="s">
        <v>43</v>
      </c>
      <c r="B2" s="430"/>
      <c r="C2" s="430"/>
      <c r="D2" s="430"/>
      <c r="E2" s="430"/>
      <c r="F2" s="430"/>
      <c r="G2" s="430"/>
      <c r="H2" s="430"/>
      <c r="I2" s="430"/>
    </row>
    <row r="3" spans="1:9">
      <c r="A3" s="430" t="s">
        <v>44</v>
      </c>
      <c r="B3" s="430"/>
      <c r="C3" s="430"/>
      <c r="D3" s="430"/>
      <c r="E3" s="430"/>
      <c r="F3" s="430"/>
      <c r="G3" s="430"/>
      <c r="H3" s="430"/>
      <c r="I3" s="430"/>
    </row>
    <row r="4" spans="1:9">
      <c r="A4" s="2" t="s">
        <v>45</v>
      </c>
    </row>
    <row r="5" spans="1:9">
      <c r="B5" s="1" t="s">
        <v>46</v>
      </c>
    </row>
    <row r="6" spans="1:9">
      <c r="C6" s="50" t="s">
        <v>266</v>
      </c>
    </row>
    <row r="8" spans="1:9">
      <c r="A8" s="2" t="s">
        <v>47</v>
      </c>
    </row>
    <row r="9" spans="1:9">
      <c r="B9" s="1" t="s">
        <v>48</v>
      </c>
    </row>
    <row r="10" spans="1:9">
      <c r="B10" s="1" t="s">
        <v>49</v>
      </c>
      <c r="C10" s="1" t="s">
        <v>50</v>
      </c>
    </row>
    <row r="11" spans="1:9">
      <c r="A11" s="1" t="s">
        <v>51</v>
      </c>
    </row>
    <row r="12" spans="1:9">
      <c r="A12" s="1" t="s">
        <v>52</v>
      </c>
    </row>
    <row r="13" spans="1:9">
      <c r="A13" s="1" t="s">
        <v>53</v>
      </c>
    </row>
    <row r="14" spans="1:9">
      <c r="B14" s="1" t="s">
        <v>54</v>
      </c>
    </row>
  </sheetData>
  <mergeCells count="3">
    <mergeCell ref="A1:I1"/>
    <mergeCell ref="A2:I2"/>
    <mergeCell ref="A3:I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B10" sqref="B10"/>
    </sheetView>
  </sheetViews>
  <sheetFormatPr defaultRowHeight="24"/>
  <cols>
    <col min="1" max="1" width="12.625" style="1" customWidth="1"/>
    <col min="2" max="2" width="18.5" style="1" bestFit="1" customWidth="1"/>
    <col min="3" max="3" width="13.375" style="4" customWidth="1"/>
    <col min="4" max="4" width="13.875" style="4" customWidth="1"/>
    <col min="5" max="15" width="14.5" style="4" customWidth="1"/>
    <col min="16" max="16384" width="9" style="1"/>
  </cols>
  <sheetData>
    <row r="1" spans="1:15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>
      <c r="A2" s="430" t="s">
        <v>241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>
      <c r="A3" s="430" t="s">
        <v>174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</row>
    <row r="4" spans="1:15">
      <c r="A4" s="446" t="s">
        <v>176</v>
      </c>
      <c r="B4" s="446" t="s">
        <v>131</v>
      </c>
      <c r="C4" s="471" t="s">
        <v>129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3"/>
    </row>
    <row r="5" spans="1:15" ht="72">
      <c r="A5" s="446"/>
      <c r="B5" s="446"/>
      <c r="C5" s="120" t="s">
        <v>230</v>
      </c>
      <c r="D5" s="121" t="s">
        <v>231</v>
      </c>
      <c r="E5" s="121" t="s">
        <v>232</v>
      </c>
      <c r="F5" s="121" t="s">
        <v>233</v>
      </c>
      <c r="G5" s="121" t="s">
        <v>234</v>
      </c>
      <c r="H5" s="121" t="s">
        <v>235</v>
      </c>
      <c r="I5" s="121" t="s">
        <v>236</v>
      </c>
      <c r="J5" s="121" t="s">
        <v>237</v>
      </c>
      <c r="K5" s="121" t="s">
        <v>240</v>
      </c>
      <c r="L5" s="121" t="s">
        <v>238</v>
      </c>
      <c r="M5" s="121" t="s">
        <v>239</v>
      </c>
      <c r="N5" s="121" t="s">
        <v>178</v>
      </c>
      <c r="O5" s="121" t="s">
        <v>82</v>
      </c>
    </row>
    <row r="6" spans="1:15">
      <c r="A6" s="125" t="s">
        <v>229</v>
      </c>
      <c r="B6" s="126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>
      <c r="A7" s="129" t="s">
        <v>181</v>
      </c>
      <c r="B7" s="129" t="s">
        <v>284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>
        <f>SUM(C7:N7)</f>
        <v>0</v>
      </c>
    </row>
    <row r="8" spans="1:15">
      <c r="A8" s="111"/>
      <c r="B8" s="111" t="s">
        <v>285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32">
        <f t="shared" ref="O8:O17" si="0">SUM(C8:N8)</f>
        <v>0</v>
      </c>
    </row>
    <row r="9" spans="1:15">
      <c r="A9" s="111" t="s">
        <v>182</v>
      </c>
      <c r="B9" s="111" t="s">
        <v>183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32">
        <f t="shared" si="0"/>
        <v>0</v>
      </c>
    </row>
    <row r="10" spans="1:15">
      <c r="A10" s="111"/>
      <c r="B10" s="111" t="s">
        <v>184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32">
        <f t="shared" si="0"/>
        <v>0</v>
      </c>
    </row>
    <row r="11" spans="1:15">
      <c r="A11" s="111"/>
      <c r="B11" s="111" t="s">
        <v>185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32">
        <f t="shared" si="0"/>
        <v>0</v>
      </c>
    </row>
    <row r="12" spans="1:15">
      <c r="A12" s="111"/>
      <c r="B12" s="111" t="s">
        <v>186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32">
        <f t="shared" si="0"/>
        <v>0</v>
      </c>
    </row>
    <row r="13" spans="1:15">
      <c r="A13" s="111" t="s">
        <v>187</v>
      </c>
      <c r="B13" s="111" t="s">
        <v>188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32">
        <f t="shared" si="0"/>
        <v>0</v>
      </c>
    </row>
    <row r="14" spans="1:15">
      <c r="A14" s="111"/>
      <c r="B14" s="111" t="s">
        <v>189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32">
        <f t="shared" si="0"/>
        <v>0</v>
      </c>
    </row>
    <row r="15" spans="1:15">
      <c r="A15" s="111" t="s">
        <v>190</v>
      </c>
      <c r="B15" s="111" t="s">
        <v>191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32">
        <f t="shared" si="0"/>
        <v>0</v>
      </c>
    </row>
    <row r="16" spans="1:15">
      <c r="A16" s="111" t="s">
        <v>192</v>
      </c>
      <c r="B16" s="111" t="s">
        <v>193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32">
        <f t="shared" si="0"/>
        <v>0</v>
      </c>
    </row>
    <row r="17" spans="1:15">
      <c r="A17" s="111" t="s">
        <v>178</v>
      </c>
      <c r="B17" s="111" t="s">
        <v>178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32">
        <f t="shared" si="0"/>
        <v>0</v>
      </c>
    </row>
    <row r="18" spans="1:15">
      <c r="A18" s="69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24.75" thickBot="1">
      <c r="A19" s="469" t="s">
        <v>82</v>
      </c>
      <c r="B19" s="476"/>
      <c r="C19" s="124">
        <f>SUM(C7:C17)</f>
        <v>0</v>
      </c>
      <c r="D19" s="124">
        <f t="shared" ref="D19:O19" si="1">SUM(D7:D17)</f>
        <v>0</v>
      </c>
      <c r="E19" s="124">
        <f t="shared" si="1"/>
        <v>0</v>
      </c>
      <c r="F19" s="124">
        <f t="shared" si="1"/>
        <v>0</v>
      </c>
      <c r="G19" s="124">
        <f t="shared" si="1"/>
        <v>0</v>
      </c>
      <c r="H19" s="124">
        <f t="shared" si="1"/>
        <v>0</v>
      </c>
      <c r="I19" s="124">
        <f t="shared" si="1"/>
        <v>0</v>
      </c>
      <c r="J19" s="124">
        <f t="shared" si="1"/>
        <v>0</v>
      </c>
      <c r="K19" s="124">
        <f t="shared" si="1"/>
        <v>0</v>
      </c>
      <c r="L19" s="124">
        <f t="shared" si="1"/>
        <v>0</v>
      </c>
      <c r="M19" s="124">
        <f t="shared" si="1"/>
        <v>0</v>
      </c>
      <c r="N19" s="124">
        <f t="shared" si="1"/>
        <v>0</v>
      </c>
      <c r="O19" s="124">
        <f t="shared" si="1"/>
        <v>0</v>
      </c>
    </row>
    <row r="20" spans="1:15" ht="24.75" thickTop="1"/>
  </sheetData>
  <mergeCells count="7">
    <mergeCell ref="A1:O1"/>
    <mergeCell ref="A2:O2"/>
    <mergeCell ref="A3:O3"/>
    <mergeCell ref="A19:B19"/>
    <mergeCell ref="A4:A5"/>
    <mergeCell ref="B4:B5"/>
    <mergeCell ref="C4:O4"/>
  </mergeCells>
  <pageMargins left="0.70866141732283472" right="0.70866141732283472" top="0.52" bottom="0.47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topLeftCell="A4" workbookViewId="0">
      <selection activeCell="B10" sqref="B10"/>
    </sheetView>
  </sheetViews>
  <sheetFormatPr defaultRowHeight="24"/>
  <cols>
    <col min="1" max="1" width="12.625" style="1" customWidth="1"/>
    <col min="2" max="2" width="18.5" style="1" bestFit="1" customWidth="1"/>
    <col min="3" max="3" width="13.375" style="4" customWidth="1"/>
    <col min="4" max="4" width="13.875" style="4" customWidth="1"/>
    <col min="5" max="15" width="14.5" style="4" customWidth="1"/>
    <col min="16" max="16384" width="9" style="1"/>
  </cols>
  <sheetData>
    <row r="1" spans="1:15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>
      <c r="A2" s="430" t="s">
        <v>304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>
      <c r="A3" s="430" t="s">
        <v>174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</row>
    <row r="4" spans="1:15">
      <c r="A4" s="446" t="s">
        <v>176</v>
      </c>
      <c r="B4" s="446" t="s">
        <v>131</v>
      </c>
      <c r="C4" s="471" t="s">
        <v>129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3"/>
    </row>
    <row r="5" spans="1:15" ht="72">
      <c r="A5" s="446"/>
      <c r="B5" s="446"/>
      <c r="C5" s="120" t="s">
        <v>230</v>
      </c>
      <c r="D5" s="121" t="s">
        <v>231</v>
      </c>
      <c r="E5" s="121" t="s">
        <v>232</v>
      </c>
      <c r="F5" s="121" t="s">
        <v>233</v>
      </c>
      <c r="G5" s="121" t="s">
        <v>234</v>
      </c>
      <c r="H5" s="121" t="s">
        <v>235</v>
      </c>
      <c r="I5" s="121" t="s">
        <v>236</v>
      </c>
      <c r="J5" s="121" t="s">
        <v>237</v>
      </c>
      <c r="K5" s="121" t="s">
        <v>240</v>
      </c>
      <c r="L5" s="121" t="s">
        <v>238</v>
      </c>
      <c r="M5" s="121" t="s">
        <v>239</v>
      </c>
      <c r="N5" s="121" t="s">
        <v>178</v>
      </c>
      <c r="O5" s="121" t="s">
        <v>82</v>
      </c>
    </row>
    <row r="6" spans="1:15">
      <c r="A6" s="125" t="s">
        <v>229</v>
      </c>
      <c r="B6" s="126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>
      <c r="A7" s="129" t="s">
        <v>181</v>
      </c>
      <c r="B7" s="129" t="s">
        <v>284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>
        <f>SUM(C7:N7)</f>
        <v>0</v>
      </c>
    </row>
    <row r="8" spans="1:15">
      <c r="A8" s="111"/>
      <c r="B8" s="111" t="s">
        <v>285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32">
        <f t="shared" ref="O8:O17" si="0">SUM(C8:N8)</f>
        <v>0</v>
      </c>
    </row>
    <row r="9" spans="1:15">
      <c r="A9" s="111" t="s">
        <v>182</v>
      </c>
      <c r="B9" s="111" t="s">
        <v>183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32">
        <f t="shared" si="0"/>
        <v>0</v>
      </c>
    </row>
    <row r="10" spans="1:15">
      <c r="A10" s="111"/>
      <c r="B10" s="111" t="s">
        <v>184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32">
        <f t="shared" si="0"/>
        <v>0</v>
      </c>
    </row>
    <row r="11" spans="1:15">
      <c r="A11" s="111"/>
      <c r="B11" s="111" t="s">
        <v>185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32">
        <f t="shared" si="0"/>
        <v>0</v>
      </c>
    </row>
    <row r="12" spans="1:15">
      <c r="A12" s="111"/>
      <c r="B12" s="111" t="s">
        <v>186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32">
        <f t="shared" si="0"/>
        <v>0</v>
      </c>
    </row>
    <row r="13" spans="1:15">
      <c r="A13" s="111" t="s">
        <v>187</v>
      </c>
      <c r="B13" s="111" t="s">
        <v>188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32">
        <f t="shared" si="0"/>
        <v>0</v>
      </c>
    </row>
    <row r="14" spans="1:15">
      <c r="A14" s="111"/>
      <c r="B14" s="111" t="s">
        <v>189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32">
        <f t="shared" si="0"/>
        <v>0</v>
      </c>
    </row>
    <row r="15" spans="1:15">
      <c r="A15" s="111" t="s">
        <v>190</v>
      </c>
      <c r="B15" s="111" t="s">
        <v>191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32">
        <f t="shared" si="0"/>
        <v>0</v>
      </c>
    </row>
    <row r="16" spans="1:15">
      <c r="A16" s="111" t="s">
        <v>192</v>
      </c>
      <c r="B16" s="111" t="s">
        <v>193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32">
        <f t="shared" si="0"/>
        <v>0</v>
      </c>
    </row>
    <row r="17" spans="1:15">
      <c r="A17" s="111" t="s">
        <v>178</v>
      </c>
      <c r="B17" s="111" t="s">
        <v>178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32">
        <f t="shared" si="0"/>
        <v>0</v>
      </c>
    </row>
    <row r="18" spans="1:15">
      <c r="A18" s="69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24.75" thickBot="1">
      <c r="A19" s="469" t="s">
        <v>82</v>
      </c>
      <c r="B19" s="476"/>
      <c r="C19" s="124">
        <f>SUM(C7:C17)</f>
        <v>0</v>
      </c>
      <c r="D19" s="124">
        <f t="shared" ref="D19:O19" si="1">SUM(D7:D17)</f>
        <v>0</v>
      </c>
      <c r="E19" s="124">
        <f t="shared" si="1"/>
        <v>0</v>
      </c>
      <c r="F19" s="124">
        <f t="shared" si="1"/>
        <v>0</v>
      </c>
      <c r="G19" s="124">
        <f t="shared" si="1"/>
        <v>0</v>
      </c>
      <c r="H19" s="124">
        <f t="shared" si="1"/>
        <v>0</v>
      </c>
      <c r="I19" s="124">
        <f t="shared" si="1"/>
        <v>0</v>
      </c>
      <c r="J19" s="124">
        <f t="shared" si="1"/>
        <v>0</v>
      </c>
      <c r="K19" s="124">
        <f t="shared" si="1"/>
        <v>0</v>
      </c>
      <c r="L19" s="124">
        <f t="shared" si="1"/>
        <v>0</v>
      </c>
      <c r="M19" s="124">
        <f t="shared" si="1"/>
        <v>0</v>
      </c>
      <c r="N19" s="124">
        <f t="shared" si="1"/>
        <v>0</v>
      </c>
      <c r="O19" s="124">
        <f t="shared" si="1"/>
        <v>0</v>
      </c>
    </row>
    <row r="20" spans="1:15" ht="24.75" thickTop="1"/>
  </sheetData>
  <mergeCells count="7">
    <mergeCell ref="A19:B19"/>
    <mergeCell ref="A1:O1"/>
    <mergeCell ref="A2:O2"/>
    <mergeCell ref="A3:O3"/>
    <mergeCell ref="A4:A5"/>
    <mergeCell ref="B4:B5"/>
    <mergeCell ref="C4:O4"/>
  </mergeCells>
  <pageMargins left="0.45" right="0.26" top="0.47" bottom="0.52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O20"/>
  <sheetViews>
    <sheetView workbookViewId="0">
      <selection activeCell="C11" sqref="C11"/>
    </sheetView>
  </sheetViews>
  <sheetFormatPr defaultRowHeight="24"/>
  <cols>
    <col min="1" max="1" width="12.625" style="1" customWidth="1"/>
    <col min="2" max="2" width="18.5" style="1" bestFit="1" customWidth="1"/>
    <col min="3" max="3" width="13.375" style="4" customWidth="1"/>
    <col min="4" max="4" width="13.875" style="4" customWidth="1"/>
    <col min="5" max="15" width="14.5" style="4" customWidth="1"/>
    <col min="16" max="16384" width="9" style="1"/>
  </cols>
  <sheetData>
    <row r="1" spans="1:15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5">
      <c r="A2" s="430" t="s">
        <v>305</v>
      </c>
      <c r="B2" s="430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</row>
    <row r="3" spans="1:15">
      <c r="A3" s="430" t="s">
        <v>174</v>
      </c>
      <c r="B3" s="430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</row>
    <row r="4" spans="1:15">
      <c r="A4" s="446" t="s">
        <v>176</v>
      </c>
      <c r="B4" s="446" t="s">
        <v>131</v>
      </c>
      <c r="C4" s="471" t="s">
        <v>129</v>
      </c>
      <c r="D4" s="472"/>
      <c r="E4" s="472"/>
      <c r="F4" s="472"/>
      <c r="G4" s="472"/>
      <c r="H4" s="472"/>
      <c r="I4" s="472"/>
      <c r="J4" s="472"/>
      <c r="K4" s="472"/>
      <c r="L4" s="472"/>
      <c r="M4" s="472"/>
      <c r="N4" s="472"/>
      <c r="O4" s="473"/>
    </row>
    <row r="5" spans="1:15" ht="72">
      <c r="A5" s="446"/>
      <c r="B5" s="446"/>
      <c r="C5" s="120" t="s">
        <v>230</v>
      </c>
      <c r="D5" s="121" t="s">
        <v>231</v>
      </c>
      <c r="E5" s="121" t="s">
        <v>232</v>
      </c>
      <c r="F5" s="121" t="s">
        <v>233</v>
      </c>
      <c r="G5" s="121" t="s">
        <v>234</v>
      </c>
      <c r="H5" s="121" t="s">
        <v>235</v>
      </c>
      <c r="I5" s="121" t="s">
        <v>236</v>
      </c>
      <c r="J5" s="121" t="s">
        <v>237</v>
      </c>
      <c r="K5" s="121" t="s">
        <v>240</v>
      </c>
      <c r="L5" s="121" t="s">
        <v>238</v>
      </c>
      <c r="M5" s="121" t="s">
        <v>239</v>
      </c>
      <c r="N5" s="121" t="s">
        <v>178</v>
      </c>
      <c r="O5" s="121" t="s">
        <v>82</v>
      </c>
    </row>
    <row r="6" spans="1:15">
      <c r="A6" s="125" t="s">
        <v>229</v>
      </c>
      <c r="B6" s="126"/>
      <c r="C6" s="127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>
      <c r="A7" s="129" t="s">
        <v>181</v>
      </c>
      <c r="B7" s="129" t="s">
        <v>284</v>
      </c>
      <c r="C7" s="131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>
        <f>SUM(C7:N7)</f>
        <v>0</v>
      </c>
    </row>
    <row r="8" spans="1:15">
      <c r="A8" s="111"/>
      <c r="B8" s="111" t="s">
        <v>285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132">
        <f t="shared" ref="O8:O17" si="0">SUM(C8:N8)</f>
        <v>0</v>
      </c>
    </row>
    <row r="9" spans="1:15">
      <c r="A9" s="111" t="s">
        <v>182</v>
      </c>
      <c r="B9" s="111" t="s">
        <v>183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132">
        <f t="shared" si="0"/>
        <v>0</v>
      </c>
    </row>
    <row r="10" spans="1:15">
      <c r="A10" s="111"/>
      <c r="B10" s="111" t="s">
        <v>184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132">
        <f t="shared" si="0"/>
        <v>0</v>
      </c>
    </row>
    <row r="11" spans="1:15">
      <c r="A11" s="111"/>
      <c r="B11" s="111" t="s">
        <v>185</v>
      </c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132">
        <f t="shared" si="0"/>
        <v>0</v>
      </c>
    </row>
    <row r="12" spans="1:15">
      <c r="A12" s="111"/>
      <c r="B12" s="111" t="s">
        <v>186</v>
      </c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132">
        <f t="shared" si="0"/>
        <v>0</v>
      </c>
    </row>
    <row r="13" spans="1:15">
      <c r="A13" s="111" t="s">
        <v>187</v>
      </c>
      <c r="B13" s="111" t="s">
        <v>188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132">
        <f t="shared" si="0"/>
        <v>0</v>
      </c>
    </row>
    <row r="14" spans="1:15">
      <c r="A14" s="111"/>
      <c r="B14" s="111" t="s">
        <v>189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132">
        <f t="shared" si="0"/>
        <v>0</v>
      </c>
    </row>
    <row r="15" spans="1:15">
      <c r="A15" s="111" t="s">
        <v>190</v>
      </c>
      <c r="B15" s="111" t="s">
        <v>191</v>
      </c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132">
        <f t="shared" si="0"/>
        <v>0</v>
      </c>
    </row>
    <row r="16" spans="1:15">
      <c r="A16" s="111" t="s">
        <v>192</v>
      </c>
      <c r="B16" s="111" t="s">
        <v>193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132">
        <f t="shared" si="0"/>
        <v>0</v>
      </c>
    </row>
    <row r="17" spans="1:15">
      <c r="A17" s="111" t="s">
        <v>178</v>
      </c>
      <c r="B17" s="111" t="s">
        <v>178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132">
        <f t="shared" si="0"/>
        <v>0</v>
      </c>
    </row>
    <row r="18" spans="1:15">
      <c r="A18" s="69"/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</row>
    <row r="19" spans="1:15" ht="24.75" thickBot="1">
      <c r="A19" s="469" t="s">
        <v>82</v>
      </c>
      <c r="B19" s="476"/>
      <c r="C19" s="124">
        <f>SUM(C7:C17)</f>
        <v>0</v>
      </c>
      <c r="D19" s="124">
        <f t="shared" ref="D19:O19" si="1">SUM(D7:D17)</f>
        <v>0</v>
      </c>
      <c r="E19" s="124">
        <f t="shared" si="1"/>
        <v>0</v>
      </c>
      <c r="F19" s="124">
        <f t="shared" si="1"/>
        <v>0</v>
      </c>
      <c r="G19" s="124">
        <f t="shared" si="1"/>
        <v>0</v>
      </c>
      <c r="H19" s="124">
        <f t="shared" si="1"/>
        <v>0</v>
      </c>
      <c r="I19" s="124">
        <f t="shared" si="1"/>
        <v>0</v>
      </c>
      <c r="J19" s="124">
        <f t="shared" si="1"/>
        <v>0</v>
      </c>
      <c r="K19" s="124">
        <f t="shared" si="1"/>
        <v>0</v>
      </c>
      <c r="L19" s="124">
        <f t="shared" si="1"/>
        <v>0</v>
      </c>
      <c r="M19" s="124">
        <f t="shared" si="1"/>
        <v>0</v>
      </c>
      <c r="N19" s="124">
        <f t="shared" si="1"/>
        <v>0</v>
      </c>
      <c r="O19" s="124">
        <f t="shared" si="1"/>
        <v>0</v>
      </c>
    </row>
    <row r="20" spans="1:15" ht="24.75" thickTop="1"/>
  </sheetData>
  <mergeCells count="7">
    <mergeCell ref="A19:B19"/>
    <mergeCell ref="A1:O1"/>
    <mergeCell ref="A2:O2"/>
    <mergeCell ref="A3:O3"/>
    <mergeCell ref="A4:A5"/>
    <mergeCell ref="B4:B5"/>
    <mergeCell ref="C4:O4"/>
  </mergeCells>
  <pageMargins left="0.42" right="0.35" top="0.52" bottom="0.44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R32"/>
  <sheetViews>
    <sheetView zoomScale="110" zoomScaleNormal="110" workbookViewId="0">
      <selection activeCell="A10" sqref="A10"/>
    </sheetView>
  </sheetViews>
  <sheetFormatPr defaultRowHeight="21.75"/>
  <cols>
    <col min="1" max="1" width="28" style="135" customWidth="1"/>
    <col min="2" max="18" width="13.625" style="143" customWidth="1"/>
    <col min="19" max="16384" width="9" style="135"/>
  </cols>
  <sheetData>
    <row r="1" spans="1:18">
      <c r="A1" s="477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</row>
    <row r="2" spans="1:18">
      <c r="A2" s="477" t="s">
        <v>242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</row>
    <row r="3" spans="1:18">
      <c r="A3" s="477" t="s">
        <v>174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</row>
    <row r="4" spans="1:18" s="136" customFormat="1" ht="87">
      <c r="A4" s="173" t="s">
        <v>243</v>
      </c>
      <c r="B4" s="174" t="s">
        <v>177</v>
      </c>
      <c r="C4" s="174" t="s">
        <v>256</v>
      </c>
      <c r="D4" s="174" t="s">
        <v>297</v>
      </c>
      <c r="E4" s="174" t="s">
        <v>300</v>
      </c>
      <c r="F4" s="174" t="s">
        <v>82</v>
      </c>
      <c r="G4" s="174" t="s">
        <v>230</v>
      </c>
      <c r="H4" s="174" t="s">
        <v>231</v>
      </c>
      <c r="I4" s="174" t="s">
        <v>232</v>
      </c>
      <c r="J4" s="174" t="s">
        <v>233</v>
      </c>
      <c r="K4" s="174" t="s">
        <v>234</v>
      </c>
      <c r="L4" s="174" t="s">
        <v>235</v>
      </c>
      <c r="M4" s="174" t="s">
        <v>236</v>
      </c>
      <c r="N4" s="174" t="s">
        <v>237</v>
      </c>
      <c r="O4" s="174" t="s">
        <v>240</v>
      </c>
      <c r="P4" s="174" t="s">
        <v>238</v>
      </c>
      <c r="Q4" s="174" t="s">
        <v>239</v>
      </c>
      <c r="R4" s="174" t="s">
        <v>178</v>
      </c>
    </row>
    <row r="5" spans="1:18">
      <c r="A5" s="137" t="s">
        <v>229</v>
      </c>
      <c r="B5" s="138"/>
      <c r="C5" s="138"/>
      <c r="D5" s="138"/>
      <c r="E5" s="139"/>
      <c r="F5" s="139"/>
      <c r="G5" s="138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</row>
    <row r="6" spans="1:18">
      <c r="A6" s="140" t="s">
        <v>178</v>
      </c>
      <c r="B6" s="138"/>
      <c r="C6" s="138"/>
      <c r="D6" s="138"/>
      <c r="E6" s="139"/>
      <c r="F6" s="139">
        <f>SUM(G6:R6)</f>
        <v>0</v>
      </c>
      <c r="G6" s="146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>
        <f>จ่ายจากรายรับแผนรวม!O17</f>
        <v>0</v>
      </c>
    </row>
    <row r="7" spans="1:18">
      <c r="A7" s="140" t="s">
        <v>284</v>
      </c>
      <c r="B7" s="138"/>
      <c r="C7" s="138"/>
      <c r="D7" s="138"/>
      <c r="E7" s="139"/>
      <c r="F7" s="139">
        <f t="shared" ref="F7:F16" si="0">SUM(G7:R7)</f>
        <v>0</v>
      </c>
      <c r="G7" s="148">
        <f>จ่ายจากรายรับแผนรวม!D7</f>
        <v>0</v>
      </c>
      <c r="H7" s="148"/>
      <c r="I7" s="148"/>
      <c r="J7" s="147"/>
      <c r="K7" s="147"/>
      <c r="L7" s="147"/>
      <c r="M7" s="147"/>
      <c r="N7" s="147"/>
      <c r="O7" s="147"/>
      <c r="P7" s="147"/>
      <c r="Q7" s="147"/>
      <c r="R7" s="147"/>
    </row>
    <row r="8" spans="1:18">
      <c r="A8" s="142" t="s">
        <v>285</v>
      </c>
      <c r="B8" s="141"/>
      <c r="C8" s="141"/>
      <c r="D8" s="141"/>
      <c r="E8" s="141"/>
      <c r="F8" s="139">
        <f t="shared" si="0"/>
        <v>0</v>
      </c>
      <c r="G8" s="148">
        <f>จ่ายจากรายรับแผนรวม!D8</f>
        <v>0</v>
      </c>
      <c r="H8" s="148">
        <f>จ่ายจากรายรับแผนรวม!E8</f>
        <v>0</v>
      </c>
      <c r="I8" s="148">
        <f>จ่ายจากรายรับแผนรวม!F8</f>
        <v>0</v>
      </c>
      <c r="J8" s="148">
        <f>จ่ายจากรายรับแผนรวม!G8</f>
        <v>0</v>
      </c>
      <c r="K8" s="148">
        <f>จ่ายจากรายรับแผนรวม!H8</f>
        <v>0</v>
      </c>
      <c r="L8" s="148">
        <f>จ่ายจากรายรับแผนรวม!I8</f>
        <v>0</v>
      </c>
      <c r="M8" s="148">
        <f>จ่ายจากรายรับแผนรวม!J8</f>
        <v>0</v>
      </c>
      <c r="N8" s="148">
        <f>จ่ายจากรายรับแผนรวม!K8</f>
        <v>0</v>
      </c>
      <c r="O8" s="148">
        <f>จ่ายจากรายรับแผนรวม!L8</f>
        <v>0</v>
      </c>
      <c r="P8" s="148">
        <f>จ่ายจากรายรับแผนรวม!M8</f>
        <v>0</v>
      </c>
      <c r="Q8" s="148">
        <f>จ่ายจากรายรับแผนรวม!N8</f>
        <v>0</v>
      </c>
      <c r="R8" s="148"/>
    </row>
    <row r="9" spans="1:18">
      <c r="A9" s="142" t="s">
        <v>183</v>
      </c>
      <c r="B9" s="141"/>
      <c r="C9" s="141"/>
      <c r="D9" s="141"/>
      <c r="E9" s="141"/>
      <c r="F9" s="139">
        <f t="shared" si="0"/>
        <v>0</v>
      </c>
      <c r="G9" s="148">
        <f>จ่ายจากรายรับแผนรวม!D9</f>
        <v>0</v>
      </c>
      <c r="H9" s="148">
        <f>จ่ายจากรายรับแผนรวม!E9</f>
        <v>0</v>
      </c>
      <c r="I9" s="148">
        <f>จ่ายจากรายรับแผนรวม!F9</f>
        <v>0</v>
      </c>
      <c r="J9" s="148">
        <f>จ่ายจากรายรับแผนรวม!G9</f>
        <v>0</v>
      </c>
      <c r="K9" s="148">
        <f>จ่ายจากรายรับแผนรวม!H9</f>
        <v>0</v>
      </c>
      <c r="L9" s="148">
        <f>จ่ายจากรายรับแผนรวม!I9</f>
        <v>0</v>
      </c>
      <c r="M9" s="148">
        <f>จ่ายจากรายรับแผนรวม!J9</f>
        <v>0</v>
      </c>
      <c r="N9" s="148">
        <f>จ่ายจากรายรับแผนรวม!K9</f>
        <v>0</v>
      </c>
      <c r="O9" s="148">
        <f>จ่ายจากรายรับแผนรวม!L9</f>
        <v>0</v>
      </c>
      <c r="P9" s="148">
        <f>จ่ายจากรายรับแผนรวม!M9</f>
        <v>0</v>
      </c>
      <c r="Q9" s="148">
        <f>จ่ายจากรายรับแผนรวม!N9</f>
        <v>0</v>
      </c>
      <c r="R9" s="148"/>
    </row>
    <row r="10" spans="1:18">
      <c r="A10" s="142" t="s">
        <v>184</v>
      </c>
      <c r="B10" s="141"/>
      <c r="C10" s="141"/>
      <c r="D10" s="141"/>
      <c r="E10" s="141"/>
      <c r="F10" s="139">
        <f t="shared" si="0"/>
        <v>0</v>
      </c>
      <c r="G10" s="148">
        <f>จ่ายจากรายรับแผนรวม!D10</f>
        <v>0</v>
      </c>
      <c r="H10" s="148">
        <f>จ่ายจากรายรับแผนรวม!E10</f>
        <v>0</v>
      </c>
      <c r="I10" s="148">
        <f>จ่ายจากรายรับแผนรวม!F10</f>
        <v>0</v>
      </c>
      <c r="J10" s="148">
        <f>จ่ายจากรายรับแผนรวม!G10</f>
        <v>0</v>
      </c>
      <c r="K10" s="148">
        <f>จ่ายจากรายรับแผนรวม!H10</f>
        <v>0</v>
      </c>
      <c r="L10" s="148">
        <f>จ่ายจากรายรับแผนรวม!I10</f>
        <v>0</v>
      </c>
      <c r="M10" s="148">
        <f>จ่ายจากรายรับแผนรวม!J10</f>
        <v>0</v>
      </c>
      <c r="N10" s="148">
        <f>จ่ายจากรายรับแผนรวม!K10</f>
        <v>0</v>
      </c>
      <c r="O10" s="148">
        <f>จ่ายจากรายรับแผนรวม!L10</f>
        <v>0</v>
      </c>
      <c r="P10" s="148">
        <f>จ่ายจากรายรับแผนรวม!M10</f>
        <v>0</v>
      </c>
      <c r="Q10" s="148">
        <f>จ่ายจากรายรับแผนรวม!N10</f>
        <v>0</v>
      </c>
      <c r="R10" s="148"/>
    </row>
    <row r="11" spans="1:18">
      <c r="A11" s="142" t="s">
        <v>185</v>
      </c>
      <c r="B11" s="141"/>
      <c r="C11" s="141"/>
      <c r="D11" s="141"/>
      <c r="E11" s="141"/>
      <c r="F11" s="139">
        <f t="shared" si="0"/>
        <v>0</v>
      </c>
      <c r="G11" s="148">
        <f>จ่ายจากรายรับแผนรวม!D11</f>
        <v>0</v>
      </c>
      <c r="H11" s="148">
        <f>จ่ายจากรายรับแผนรวม!E11</f>
        <v>0</v>
      </c>
      <c r="I11" s="148">
        <f>จ่ายจากรายรับแผนรวม!F11</f>
        <v>0</v>
      </c>
      <c r="J11" s="148">
        <f>จ่ายจากรายรับแผนรวม!G11</f>
        <v>0</v>
      </c>
      <c r="K11" s="148">
        <f>จ่ายจากรายรับแผนรวม!H11</f>
        <v>0</v>
      </c>
      <c r="L11" s="148">
        <f>จ่ายจากรายรับแผนรวม!I11</f>
        <v>0</v>
      </c>
      <c r="M11" s="148">
        <f>จ่ายจากรายรับแผนรวม!J11</f>
        <v>0</v>
      </c>
      <c r="N11" s="148">
        <f>จ่ายจากรายรับแผนรวม!K11</f>
        <v>0</v>
      </c>
      <c r="O11" s="148">
        <f>จ่ายจากรายรับแผนรวม!L11</f>
        <v>0</v>
      </c>
      <c r="P11" s="148">
        <f>จ่ายจากรายรับแผนรวม!M11</f>
        <v>0</v>
      </c>
      <c r="Q11" s="148">
        <f>จ่ายจากรายรับแผนรวม!N11</f>
        <v>0</v>
      </c>
      <c r="R11" s="148"/>
    </row>
    <row r="12" spans="1:18">
      <c r="A12" s="142" t="s">
        <v>186</v>
      </c>
      <c r="B12" s="141"/>
      <c r="C12" s="141"/>
      <c r="D12" s="141"/>
      <c r="E12" s="141"/>
      <c r="F12" s="139">
        <f t="shared" si="0"/>
        <v>0</v>
      </c>
      <c r="G12" s="148">
        <f>จ่ายจากรายรับแผนรวม!D12</f>
        <v>0</v>
      </c>
      <c r="H12" s="148">
        <f>จ่ายจากรายรับแผนรวม!E12</f>
        <v>0</v>
      </c>
      <c r="I12" s="148">
        <f>จ่ายจากรายรับแผนรวม!F12</f>
        <v>0</v>
      </c>
      <c r="J12" s="148">
        <f>จ่ายจากรายรับแผนรวม!G12</f>
        <v>0</v>
      </c>
      <c r="K12" s="148">
        <f>จ่ายจากรายรับแผนรวม!H12</f>
        <v>0</v>
      </c>
      <c r="L12" s="148">
        <f>จ่ายจากรายรับแผนรวม!I12</f>
        <v>0</v>
      </c>
      <c r="M12" s="148">
        <f>จ่ายจากรายรับแผนรวม!J12</f>
        <v>0</v>
      </c>
      <c r="N12" s="148">
        <f>จ่ายจากรายรับแผนรวม!K12</f>
        <v>0</v>
      </c>
      <c r="O12" s="148">
        <f>จ่ายจากรายรับแผนรวม!L12</f>
        <v>0</v>
      </c>
      <c r="P12" s="148">
        <f>จ่ายจากรายรับแผนรวม!M12</f>
        <v>0</v>
      </c>
      <c r="Q12" s="148">
        <f>จ่ายจากรายรับแผนรวม!N12</f>
        <v>0</v>
      </c>
      <c r="R12" s="148"/>
    </row>
    <row r="13" spans="1:18">
      <c r="A13" s="142" t="s">
        <v>295</v>
      </c>
      <c r="B13" s="141"/>
      <c r="C13" s="141"/>
      <c r="D13" s="141"/>
      <c r="E13" s="141"/>
      <c r="F13" s="139">
        <f t="shared" si="0"/>
        <v>0</v>
      </c>
      <c r="G13" s="148">
        <f>จ่ายจากรายรับแผนรวม!D13</f>
        <v>0</v>
      </c>
      <c r="H13" s="148">
        <f>จ่ายจากรายรับแผนรวม!E13</f>
        <v>0</v>
      </c>
      <c r="I13" s="148">
        <f>จ่ายจากรายรับแผนรวม!F13</f>
        <v>0</v>
      </c>
      <c r="J13" s="148">
        <f>จ่ายจากรายรับแผนรวม!G13</f>
        <v>0</v>
      </c>
      <c r="K13" s="148">
        <f>จ่ายจากรายรับแผนรวม!H13</f>
        <v>0</v>
      </c>
      <c r="L13" s="148">
        <f>จ่ายจากรายรับแผนรวม!I13</f>
        <v>0</v>
      </c>
      <c r="M13" s="148">
        <f>จ่ายจากรายรับแผนรวม!J13</f>
        <v>0</v>
      </c>
      <c r="N13" s="148">
        <f>จ่ายจากรายรับแผนรวม!K13</f>
        <v>0</v>
      </c>
      <c r="O13" s="148">
        <f>จ่ายจากรายรับแผนรวม!L13</f>
        <v>0</v>
      </c>
      <c r="P13" s="148">
        <f>จ่ายจากรายรับแผนรวม!M13</f>
        <v>0</v>
      </c>
      <c r="Q13" s="148">
        <f>จ่ายจากรายรับแผนรวม!N13</f>
        <v>0</v>
      </c>
      <c r="R13" s="148"/>
    </row>
    <row r="14" spans="1:18">
      <c r="A14" s="142" t="s">
        <v>296</v>
      </c>
      <c r="B14" s="141"/>
      <c r="C14" s="141"/>
      <c r="D14" s="141"/>
      <c r="E14" s="141"/>
      <c r="F14" s="139">
        <f t="shared" si="0"/>
        <v>0</v>
      </c>
      <c r="G14" s="148">
        <f>จ่ายจากรายรับแผนรวม!D14</f>
        <v>0</v>
      </c>
      <c r="H14" s="148">
        <f>จ่ายจากรายรับแผนรวม!E14</f>
        <v>0</v>
      </c>
      <c r="I14" s="148">
        <f>จ่ายจากรายรับแผนรวม!F14</f>
        <v>0</v>
      </c>
      <c r="J14" s="148">
        <f>จ่ายจากรายรับแผนรวม!G14</f>
        <v>0</v>
      </c>
      <c r="K14" s="148">
        <f>จ่ายจากรายรับแผนรวม!H14</f>
        <v>0</v>
      </c>
      <c r="L14" s="148">
        <f>จ่ายจากรายรับแผนรวม!I14</f>
        <v>0</v>
      </c>
      <c r="M14" s="148">
        <f>จ่ายจากรายรับแผนรวม!J14</f>
        <v>0</v>
      </c>
      <c r="N14" s="148">
        <f>จ่ายจากรายรับแผนรวม!K14</f>
        <v>0</v>
      </c>
      <c r="O14" s="148">
        <f>จ่ายจากรายรับแผนรวม!L14</f>
        <v>0</v>
      </c>
      <c r="P14" s="148">
        <f>จ่ายจากรายรับแผนรวม!M14</f>
        <v>0</v>
      </c>
      <c r="Q14" s="148">
        <f>จ่ายจากรายรับแผนรวม!N14</f>
        <v>0</v>
      </c>
      <c r="R14" s="148"/>
    </row>
    <row r="15" spans="1:18">
      <c r="A15" s="142" t="s">
        <v>191</v>
      </c>
      <c r="B15" s="141"/>
      <c r="C15" s="141"/>
      <c r="D15" s="141"/>
      <c r="E15" s="141"/>
      <c r="F15" s="139">
        <f t="shared" si="0"/>
        <v>0</v>
      </c>
      <c r="G15" s="148">
        <f>จ่ายจากรายรับแผนรวม!D15</f>
        <v>0</v>
      </c>
      <c r="H15" s="148">
        <f>จ่ายจากรายรับแผนรวม!E15</f>
        <v>0</v>
      </c>
      <c r="I15" s="148">
        <f>จ่ายจากรายรับแผนรวม!F15</f>
        <v>0</v>
      </c>
      <c r="J15" s="148">
        <f>จ่ายจากรายรับแผนรวม!G15</f>
        <v>0</v>
      </c>
      <c r="K15" s="148">
        <f>จ่ายจากรายรับแผนรวม!H15</f>
        <v>0</v>
      </c>
      <c r="L15" s="148">
        <f>จ่ายจากรายรับแผนรวม!I15</f>
        <v>0</v>
      </c>
      <c r="M15" s="148">
        <f>จ่ายจากรายรับแผนรวม!J15</f>
        <v>0</v>
      </c>
      <c r="N15" s="148">
        <f>จ่ายจากรายรับแผนรวม!K15</f>
        <v>0</v>
      </c>
      <c r="O15" s="148">
        <f>จ่ายจากรายรับแผนรวม!L15</f>
        <v>0</v>
      </c>
      <c r="P15" s="148">
        <f>จ่ายจากรายรับแผนรวม!M15</f>
        <v>0</v>
      </c>
      <c r="Q15" s="148">
        <f>จ่ายจากรายรับแผนรวม!N15</f>
        <v>0</v>
      </c>
      <c r="R15" s="148"/>
    </row>
    <row r="16" spans="1:18">
      <c r="A16" s="142" t="s">
        <v>193</v>
      </c>
      <c r="B16" s="141"/>
      <c r="C16" s="141"/>
      <c r="D16" s="141"/>
      <c r="E16" s="141"/>
      <c r="F16" s="139">
        <f t="shared" si="0"/>
        <v>0</v>
      </c>
      <c r="G16" s="148">
        <f>จ่ายจากรายรับแผนรวม!D16</f>
        <v>0</v>
      </c>
      <c r="H16" s="148">
        <f>จ่ายจากรายรับแผนรวม!E16</f>
        <v>0</v>
      </c>
      <c r="I16" s="148">
        <f>จ่ายจากรายรับแผนรวม!F16</f>
        <v>0</v>
      </c>
      <c r="J16" s="148">
        <f>จ่ายจากรายรับแผนรวม!G16</f>
        <v>0</v>
      </c>
      <c r="K16" s="148">
        <f>จ่ายจากรายรับแผนรวม!H16</f>
        <v>0</v>
      </c>
      <c r="L16" s="148">
        <f>จ่ายจากรายรับแผนรวม!I16</f>
        <v>0</v>
      </c>
      <c r="M16" s="148">
        <f>จ่ายจากรายรับแผนรวม!J16</f>
        <v>0</v>
      </c>
      <c r="N16" s="148">
        <f>จ่ายจากรายรับแผนรวม!K16</f>
        <v>0</v>
      </c>
      <c r="O16" s="148">
        <f>จ่ายจากรายรับแผนรวม!L16</f>
        <v>0</v>
      </c>
      <c r="P16" s="148">
        <f>จ่ายจากรายรับแผนรวม!M16</f>
        <v>0</v>
      </c>
      <c r="Q16" s="148">
        <f>จ่ายจากรายรับแผนรวม!N16</f>
        <v>0</v>
      </c>
      <c r="R16" s="148"/>
    </row>
    <row r="17" spans="1:18" ht="22.5" thickBot="1">
      <c r="A17" s="176" t="s">
        <v>244</v>
      </c>
      <c r="B17" s="177">
        <f>SUM(B6:B16)</f>
        <v>0</v>
      </c>
      <c r="C17" s="177">
        <f t="shared" ref="C17:D17" si="1">SUM(C6:C16)</f>
        <v>0</v>
      </c>
      <c r="D17" s="177">
        <f t="shared" si="1"/>
        <v>0</v>
      </c>
      <c r="E17" s="177">
        <f>SUM(E6:E16)</f>
        <v>0</v>
      </c>
      <c r="F17" s="177">
        <f t="shared" ref="F17:R17" si="2">SUM(F6:F16)</f>
        <v>0</v>
      </c>
      <c r="G17" s="178">
        <f t="shared" si="2"/>
        <v>0</v>
      </c>
      <c r="H17" s="178">
        <f t="shared" si="2"/>
        <v>0</v>
      </c>
      <c r="I17" s="178">
        <f t="shared" si="2"/>
        <v>0</v>
      </c>
      <c r="J17" s="178">
        <f t="shared" si="2"/>
        <v>0</v>
      </c>
      <c r="K17" s="178">
        <f t="shared" si="2"/>
        <v>0</v>
      </c>
      <c r="L17" s="178">
        <f t="shared" si="2"/>
        <v>0</v>
      </c>
      <c r="M17" s="178">
        <f t="shared" si="2"/>
        <v>0</v>
      </c>
      <c r="N17" s="178">
        <f t="shared" si="2"/>
        <v>0</v>
      </c>
      <c r="O17" s="178">
        <f t="shared" si="2"/>
        <v>0</v>
      </c>
      <c r="P17" s="178">
        <f t="shared" si="2"/>
        <v>0</v>
      </c>
      <c r="Q17" s="178">
        <f t="shared" si="2"/>
        <v>0</v>
      </c>
      <c r="R17" s="178">
        <f t="shared" si="2"/>
        <v>0</v>
      </c>
    </row>
    <row r="18" spans="1:18" ht="22.5" thickTop="1">
      <c r="A18" s="175" t="s">
        <v>245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</row>
    <row r="19" spans="1:18">
      <c r="A19" s="142" t="s">
        <v>246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</row>
    <row r="20" spans="1:18">
      <c r="A20" s="142" t="s">
        <v>247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</row>
    <row r="21" spans="1:18">
      <c r="A21" s="142" t="s">
        <v>248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</row>
    <row r="22" spans="1:18">
      <c r="A22" s="142" t="s">
        <v>249</v>
      </c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18">
      <c r="A23" s="142" t="s">
        <v>250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18">
      <c r="A24" s="142" t="s">
        <v>251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8">
      <c r="A25" s="142" t="s">
        <v>252</v>
      </c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</row>
    <row r="26" spans="1:18">
      <c r="A26" s="142" t="s">
        <v>104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:18" ht="22.5" thickBot="1">
      <c r="A27" s="176" t="s">
        <v>254</v>
      </c>
      <c r="B27" s="179">
        <f>SUM(B19:B26)</f>
        <v>0</v>
      </c>
      <c r="C27" s="179">
        <f>SUM(C19:C26)</f>
        <v>0</v>
      </c>
      <c r="D27" s="179">
        <f>SUM(D19:D26)</f>
        <v>0</v>
      </c>
      <c r="E27" s="179">
        <f>SUM(E19:E26)</f>
        <v>0</v>
      </c>
      <c r="F27" s="179">
        <f>SUM(C27:E27)</f>
        <v>0</v>
      </c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</row>
    <row r="28" spans="1:18" ht="23.25" thickTop="1" thickBot="1">
      <c r="A28" s="149" t="s">
        <v>255</v>
      </c>
      <c r="F28" s="145">
        <f>F27-F17</f>
        <v>0</v>
      </c>
    </row>
    <row r="29" spans="1:18" ht="22.5" thickTop="1">
      <c r="A29" s="135" t="s">
        <v>257</v>
      </c>
    </row>
    <row r="31" spans="1:18">
      <c r="A31" s="144" t="s">
        <v>258</v>
      </c>
      <c r="F31" s="478" t="s">
        <v>259</v>
      </c>
      <c r="G31" s="478"/>
      <c r="H31" s="478"/>
      <c r="I31" s="478"/>
      <c r="L31" s="478" t="s">
        <v>258</v>
      </c>
      <c r="M31" s="478"/>
      <c r="N31" s="478"/>
      <c r="O31" s="478"/>
    </row>
    <row r="32" spans="1:18">
      <c r="A32" s="144" t="s">
        <v>42</v>
      </c>
      <c r="F32" s="478" t="s">
        <v>260</v>
      </c>
      <c r="G32" s="478"/>
      <c r="H32" s="478"/>
      <c r="I32" s="478"/>
      <c r="L32" s="478" t="s">
        <v>261</v>
      </c>
      <c r="M32" s="478"/>
      <c r="N32" s="478"/>
      <c r="O32" s="478"/>
    </row>
  </sheetData>
  <mergeCells count="7">
    <mergeCell ref="A1:R1"/>
    <mergeCell ref="A2:R2"/>
    <mergeCell ref="A3:R3"/>
    <mergeCell ref="F31:I31"/>
    <mergeCell ref="F32:I32"/>
    <mergeCell ref="L31:O31"/>
    <mergeCell ref="L32:O32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S32"/>
  <sheetViews>
    <sheetView topLeftCell="A19" workbookViewId="0">
      <selection activeCell="H8" sqref="H8"/>
    </sheetView>
  </sheetViews>
  <sheetFormatPr defaultRowHeight="21.75"/>
  <cols>
    <col min="1" max="1" width="28" style="135" customWidth="1"/>
    <col min="2" max="2" width="14.625" style="150" customWidth="1"/>
    <col min="3" max="19" width="14.625" style="151" customWidth="1"/>
    <col min="20" max="16384" width="9" style="135"/>
  </cols>
  <sheetData>
    <row r="1" spans="1:19">
      <c r="A1" s="477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</row>
    <row r="2" spans="1:19">
      <c r="A2" s="477" t="s">
        <v>262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</row>
    <row r="3" spans="1:19">
      <c r="A3" s="477" t="s">
        <v>174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</row>
    <row r="4" spans="1:19" s="136" customFormat="1" ht="87" customHeight="1">
      <c r="A4" s="173" t="s">
        <v>243</v>
      </c>
      <c r="B4" s="180" t="s">
        <v>177</v>
      </c>
      <c r="C4" s="181" t="s">
        <v>256</v>
      </c>
      <c r="D4" s="181" t="s">
        <v>297</v>
      </c>
      <c r="E4" s="181" t="s">
        <v>300</v>
      </c>
      <c r="F4" s="181" t="s">
        <v>301</v>
      </c>
      <c r="G4" s="181" t="s">
        <v>82</v>
      </c>
      <c r="H4" s="181" t="s">
        <v>230</v>
      </c>
      <c r="I4" s="181" t="s">
        <v>231</v>
      </c>
      <c r="J4" s="181" t="s">
        <v>232</v>
      </c>
      <c r="K4" s="181" t="s">
        <v>233</v>
      </c>
      <c r="L4" s="181" t="s">
        <v>234</v>
      </c>
      <c r="M4" s="181" t="s">
        <v>235</v>
      </c>
      <c r="N4" s="181" t="s">
        <v>236</v>
      </c>
      <c r="O4" s="181" t="s">
        <v>237</v>
      </c>
      <c r="P4" s="181" t="s">
        <v>240</v>
      </c>
      <c r="Q4" s="181" t="s">
        <v>238</v>
      </c>
      <c r="R4" s="181" t="s">
        <v>239</v>
      </c>
      <c r="S4" s="181" t="s">
        <v>178</v>
      </c>
    </row>
    <row r="5" spans="1:19">
      <c r="A5" s="153" t="s">
        <v>229</v>
      </c>
      <c r="B5" s="154"/>
      <c r="C5" s="155"/>
      <c r="D5" s="155"/>
      <c r="E5" s="156"/>
      <c r="F5" s="156"/>
      <c r="G5" s="156"/>
      <c r="H5" s="155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</row>
    <row r="6" spans="1:19">
      <c r="A6" s="157" t="s">
        <v>178</v>
      </c>
      <c r="B6" s="158"/>
      <c r="C6" s="159"/>
      <c r="D6" s="159"/>
      <c r="E6" s="160"/>
      <c r="F6" s="160"/>
      <c r="G6" s="160">
        <f>SUM(H6:S6)</f>
        <v>0</v>
      </c>
      <c r="H6" s="159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</row>
    <row r="7" spans="1:19">
      <c r="A7" s="157" t="s">
        <v>284</v>
      </c>
      <c r="B7" s="158"/>
      <c r="C7" s="159"/>
      <c r="D7" s="159"/>
      <c r="E7" s="160"/>
      <c r="F7" s="160"/>
      <c r="G7" s="160">
        <f t="shared" ref="G7:G16" si="0">SUM(H7:S7)</f>
        <v>0</v>
      </c>
      <c r="H7" s="161"/>
      <c r="I7" s="161"/>
      <c r="J7" s="161"/>
      <c r="K7" s="160"/>
      <c r="L7" s="160"/>
      <c r="M7" s="160"/>
      <c r="N7" s="160"/>
      <c r="O7" s="160"/>
      <c r="P7" s="160"/>
      <c r="Q7" s="160"/>
      <c r="R7" s="160"/>
      <c r="S7" s="160"/>
    </row>
    <row r="8" spans="1:19">
      <c r="A8" s="162" t="s">
        <v>285</v>
      </c>
      <c r="B8" s="163"/>
      <c r="C8" s="161"/>
      <c r="D8" s="161"/>
      <c r="E8" s="161"/>
      <c r="F8" s="161"/>
      <c r="G8" s="160">
        <f t="shared" si="0"/>
        <v>0</v>
      </c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</row>
    <row r="9" spans="1:19">
      <c r="A9" s="162" t="s">
        <v>183</v>
      </c>
      <c r="B9" s="163"/>
      <c r="C9" s="161"/>
      <c r="D9" s="161"/>
      <c r="E9" s="161"/>
      <c r="F9" s="161"/>
      <c r="G9" s="160">
        <f t="shared" si="0"/>
        <v>0</v>
      </c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</row>
    <row r="10" spans="1:19">
      <c r="A10" s="162" t="s">
        <v>184</v>
      </c>
      <c r="B10" s="163"/>
      <c r="C10" s="161"/>
      <c r="D10" s="161"/>
      <c r="E10" s="161"/>
      <c r="F10" s="161"/>
      <c r="G10" s="160">
        <f t="shared" si="0"/>
        <v>0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</row>
    <row r="11" spans="1:19">
      <c r="A11" s="162" t="s">
        <v>185</v>
      </c>
      <c r="B11" s="163"/>
      <c r="C11" s="161"/>
      <c r="D11" s="161"/>
      <c r="E11" s="161"/>
      <c r="F11" s="161"/>
      <c r="G11" s="160">
        <f t="shared" si="0"/>
        <v>0</v>
      </c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</row>
    <row r="12" spans="1:19">
      <c r="A12" s="162" t="s">
        <v>186</v>
      </c>
      <c r="B12" s="163"/>
      <c r="C12" s="161"/>
      <c r="D12" s="161"/>
      <c r="E12" s="161"/>
      <c r="F12" s="161"/>
      <c r="G12" s="160">
        <f t="shared" si="0"/>
        <v>0</v>
      </c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</row>
    <row r="13" spans="1:19">
      <c r="A13" s="162" t="s">
        <v>295</v>
      </c>
      <c r="B13" s="163"/>
      <c r="C13" s="161"/>
      <c r="D13" s="161"/>
      <c r="E13" s="161"/>
      <c r="F13" s="161"/>
      <c r="G13" s="160">
        <f t="shared" si="0"/>
        <v>0</v>
      </c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</row>
    <row r="14" spans="1:19">
      <c r="A14" s="162" t="s">
        <v>296</v>
      </c>
      <c r="B14" s="163"/>
      <c r="C14" s="161"/>
      <c r="D14" s="161"/>
      <c r="E14" s="161"/>
      <c r="F14" s="161"/>
      <c r="G14" s="160">
        <f t="shared" si="0"/>
        <v>0</v>
      </c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</row>
    <row r="15" spans="1:19">
      <c r="A15" s="162" t="s">
        <v>191</v>
      </c>
      <c r="B15" s="163"/>
      <c r="C15" s="161"/>
      <c r="D15" s="161"/>
      <c r="E15" s="161"/>
      <c r="F15" s="161"/>
      <c r="G15" s="160">
        <f t="shared" si="0"/>
        <v>0</v>
      </c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</row>
    <row r="16" spans="1:19">
      <c r="A16" s="164" t="s">
        <v>193</v>
      </c>
      <c r="B16" s="165"/>
      <c r="C16" s="166"/>
      <c r="D16" s="166"/>
      <c r="E16" s="166"/>
      <c r="F16" s="166"/>
      <c r="G16" s="167">
        <f t="shared" si="0"/>
        <v>0</v>
      </c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</row>
    <row r="17" spans="1:19" ht="22.5" thickBot="1">
      <c r="A17" s="176" t="s">
        <v>244</v>
      </c>
      <c r="B17" s="182">
        <f>SUM(B6:B16)</f>
        <v>0</v>
      </c>
      <c r="C17" s="182">
        <f t="shared" ref="C17:S17" si="1">SUM(C6:C16)</f>
        <v>0</v>
      </c>
      <c r="D17" s="182">
        <f t="shared" si="1"/>
        <v>0</v>
      </c>
      <c r="E17" s="182">
        <f t="shared" si="1"/>
        <v>0</v>
      </c>
      <c r="F17" s="182">
        <f t="shared" si="1"/>
        <v>0</v>
      </c>
      <c r="G17" s="182">
        <f t="shared" si="1"/>
        <v>0</v>
      </c>
      <c r="H17" s="182">
        <f t="shared" si="1"/>
        <v>0</v>
      </c>
      <c r="I17" s="182">
        <f t="shared" si="1"/>
        <v>0</v>
      </c>
      <c r="J17" s="182">
        <f t="shared" si="1"/>
        <v>0</v>
      </c>
      <c r="K17" s="182">
        <f t="shared" si="1"/>
        <v>0</v>
      </c>
      <c r="L17" s="182">
        <f t="shared" si="1"/>
        <v>0</v>
      </c>
      <c r="M17" s="182">
        <f t="shared" si="1"/>
        <v>0</v>
      </c>
      <c r="N17" s="182">
        <f t="shared" si="1"/>
        <v>0</v>
      </c>
      <c r="O17" s="182">
        <f t="shared" si="1"/>
        <v>0</v>
      </c>
      <c r="P17" s="182">
        <f t="shared" si="1"/>
        <v>0</v>
      </c>
      <c r="Q17" s="182">
        <f t="shared" si="1"/>
        <v>0</v>
      </c>
      <c r="R17" s="182">
        <f t="shared" si="1"/>
        <v>0</v>
      </c>
      <c r="S17" s="182">
        <f t="shared" si="1"/>
        <v>0</v>
      </c>
    </row>
    <row r="18" spans="1:19" ht="22.5" thickTop="1">
      <c r="A18" s="168" t="s">
        <v>245</v>
      </c>
      <c r="B18" s="169"/>
      <c r="C18" s="170"/>
      <c r="D18" s="170"/>
      <c r="E18" s="170"/>
      <c r="F18" s="170"/>
      <c r="G18" s="170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</row>
    <row r="19" spans="1:19">
      <c r="A19" s="162" t="s">
        <v>246</v>
      </c>
      <c r="B19" s="163"/>
      <c r="C19" s="161"/>
      <c r="D19" s="161"/>
      <c r="E19" s="161"/>
      <c r="F19" s="161"/>
      <c r="G19" s="161">
        <f>SUM(C19:E19)</f>
        <v>0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</row>
    <row r="20" spans="1:19">
      <c r="A20" s="162" t="s">
        <v>247</v>
      </c>
      <c r="B20" s="163"/>
      <c r="C20" s="161"/>
      <c r="D20" s="161"/>
      <c r="E20" s="161"/>
      <c r="F20" s="161"/>
      <c r="G20" s="161">
        <f t="shared" ref="G20:G26" si="2">SUM(C20:E20)</f>
        <v>0</v>
      </c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</row>
    <row r="21" spans="1:19">
      <c r="A21" s="162" t="s">
        <v>248</v>
      </c>
      <c r="B21" s="163"/>
      <c r="C21" s="161"/>
      <c r="D21" s="161"/>
      <c r="E21" s="161"/>
      <c r="F21" s="161"/>
      <c r="G21" s="161">
        <f t="shared" si="2"/>
        <v>0</v>
      </c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</row>
    <row r="22" spans="1:19">
      <c r="A22" s="162" t="s">
        <v>249</v>
      </c>
      <c r="B22" s="163"/>
      <c r="C22" s="161"/>
      <c r="D22" s="161"/>
      <c r="E22" s="161"/>
      <c r="F22" s="161"/>
      <c r="G22" s="161">
        <f t="shared" si="2"/>
        <v>0</v>
      </c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</row>
    <row r="23" spans="1:19">
      <c r="A23" s="162" t="s">
        <v>250</v>
      </c>
      <c r="B23" s="163"/>
      <c r="C23" s="161"/>
      <c r="D23" s="161"/>
      <c r="E23" s="161"/>
      <c r="F23" s="161"/>
      <c r="G23" s="161">
        <f t="shared" si="2"/>
        <v>0</v>
      </c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</row>
    <row r="24" spans="1:19">
      <c r="A24" s="162" t="s">
        <v>251</v>
      </c>
      <c r="B24" s="163"/>
      <c r="C24" s="161"/>
      <c r="D24" s="161"/>
      <c r="E24" s="161"/>
      <c r="F24" s="161"/>
      <c r="G24" s="161">
        <f t="shared" si="2"/>
        <v>0</v>
      </c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</row>
    <row r="25" spans="1:19">
      <c r="A25" s="162" t="s">
        <v>252</v>
      </c>
      <c r="B25" s="163"/>
      <c r="C25" s="161"/>
      <c r="D25" s="161"/>
      <c r="E25" s="161"/>
      <c r="F25" s="161"/>
      <c r="G25" s="161">
        <f t="shared" si="2"/>
        <v>0</v>
      </c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</row>
    <row r="26" spans="1:19">
      <c r="A26" s="164" t="s">
        <v>253</v>
      </c>
      <c r="B26" s="165"/>
      <c r="C26" s="166"/>
      <c r="D26" s="166"/>
      <c r="E26" s="166"/>
      <c r="F26" s="166"/>
      <c r="G26" s="166">
        <f t="shared" si="2"/>
        <v>0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</row>
    <row r="27" spans="1:19" ht="22.5" thickBot="1">
      <c r="A27" s="176" t="s">
        <v>254</v>
      </c>
      <c r="B27" s="183">
        <f>SUM(B19:B26)</f>
        <v>0</v>
      </c>
      <c r="C27" s="183">
        <f t="shared" ref="C27:G27" si="3">SUM(C19:C26)</f>
        <v>0</v>
      </c>
      <c r="D27" s="183">
        <f t="shared" si="3"/>
        <v>0</v>
      </c>
      <c r="E27" s="183">
        <f t="shared" si="3"/>
        <v>0</v>
      </c>
      <c r="F27" s="183">
        <f t="shared" si="3"/>
        <v>0</v>
      </c>
      <c r="G27" s="183">
        <f t="shared" si="3"/>
        <v>0</v>
      </c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</row>
    <row r="28" spans="1:19" ht="23.25" thickTop="1" thickBot="1">
      <c r="A28" s="135" t="s">
        <v>255</v>
      </c>
      <c r="G28" s="152">
        <f>G27-G17</f>
        <v>0</v>
      </c>
    </row>
    <row r="29" spans="1:19" ht="22.5" thickTop="1">
      <c r="A29" s="135" t="s">
        <v>257</v>
      </c>
    </row>
    <row r="31" spans="1:19">
      <c r="A31" s="144" t="s">
        <v>258</v>
      </c>
      <c r="G31" s="479" t="s">
        <v>259</v>
      </c>
      <c r="H31" s="479"/>
      <c r="I31" s="479"/>
      <c r="J31" s="479"/>
      <c r="M31" s="479" t="s">
        <v>258</v>
      </c>
      <c r="N31" s="479"/>
      <c r="O31" s="479"/>
      <c r="P31" s="479"/>
    </row>
    <row r="32" spans="1:19">
      <c r="A32" s="144" t="s">
        <v>42</v>
      </c>
      <c r="G32" s="479" t="s">
        <v>260</v>
      </c>
      <c r="H32" s="479"/>
      <c r="I32" s="479"/>
      <c r="J32" s="479"/>
      <c r="M32" s="479" t="s">
        <v>261</v>
      </c>
      <c r="N32" s="479"/>
      <c r="O32" s="479"/>
      <c r="P32" s="479"/>
    </row>
  </sheetData>
  <mergeCells count="7">
    <mergeCell ref="G32:J32"/>
    <mergeCell ref="M32:P32"/>
    <mergeCell ref="A1:S1"/>
    <mergeCell ref="A2:S2"/>
    <mergeCell ref="A3:S3"/>
    <mergeCell ref="G31:J31"/>
    <mergeCell ref="M31:P31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32"/>
  <sheetViews>
    <sheetView topLeftCell="A4" workbookViewId="0">
      <selection activeCell="C9" sqref="C9"/>
    </sheetView>
  </sheetViews>
  <sheetFormatPr defaultRowHeight="21.75"/>
  <cols>
    <col min="1" max="1" width="28" style="135" customWidth="1"/>
    <col min="2" max="2" width="14.625" style="150" customWidth="1"/>
    <col min="3" max="20" width="14.625" style="151" customWidth="1"/>
    <col min="21" max="16384" width="9" style="135"/>
  </cols>
  <sheetData>
    <row r="1" spans="1:20">
      <c r="A1" s="477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</row>
    <row r="2" spans="1:20">
      <c r="A2" s="477" t="s">
        <v>298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</row>
    <row r="3" spans="1:20">
      <c r="A3" s="477" t="s">
        <v>174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</row>
    <row r="4" spans="1:20" s="136" customFormat="1" ht="87" customHeight="1">
      <c r="A4" s="173" t="s">
        <v>243</v>
      </c>
      <c r="B4" s="180" t="s">
        <v>177</v>
      </c>
      <c r="C4" s="181" t="s">
        <v>256</v>
      </c>
      <c r="D4" s="181" t="s">
        <v>297</v>
      </c>
      <c r="E4" s="181" t="s">
        <v>300</v>
      </c>
      <c r="F4" s="181" t="s">
        <v>301</v>
      </c>
      <c r="G4" s="181" t="s">
        <v>302</v>
      </c>
      <c r="H4" s="181" t="s">
        <v>82</v>
      </c>
      <c r="I4" s="181" t="s">
        <v>230</v>
      </c>
      <c r="J4" s="181" t="s">
        <v>231</v>
      </c>
      <c r="K4" s="181" t="s">
        <v>232</v>
      </c>
      <c r="L4" s="181" t="s">
        <v>233</v>
      </c>
      <c r="M4" s="181" t="s">
        <v>234</v>
      </c>
      <c r="N4" s="181" t="s">
        <v>235</v>
      </c>
      <c r="O4" s="181" t="s">
        <v>236</v>
      </c>
      <c r="P4" s="181" t="s">
        <v>237</v>
      </c>
      <c r="Q4" s="181" t="s">
        <v>240</v>
      </c>
      <c r="R4" s="181" t="s">
        <v>238</v>
      </c>
      <c r="S4" s="181" t="s">
        <v>239</v>
      </c>
      <c r="T4" s="181" t="s">
        <v>178</v>
      </c>
    </row>
    <row r="5" spans="1:20">
      <c r="A5" s="153" t="s">
        <v>229</v>
      </c>
      <c r="B5" s="154"/>
      <c r="C5" s="155"/>
      <c r="D5" s="155"/>
      <c r="E5" s="156"/>
      <c r="F5" s="156"/>
      <c r="G5" s="156"/>
      <c r="H5" s="156"/>
      <c r="I5" s="155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</row>
    <row r="6" spans="1:20">
      <c r="A6" s="157" t="s">
        <v>178</v>
      </c>
      <c r="B6" s="158"/>
      <c r="C6" s="159"/>
      <c r="D6" s="159"/>
      <c r="E6" s="160"/>
      <c r="F6" s="160"/>
      <c r="G6" s="160"/>
      <c r="H6" s="160">
        <f>SUM(I6:T6)</f>
        <v>0</v>
      </c>
      <c r="I6" s="159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1:20">
      <c r="A7" s="157" t="s">
        <v>284</v>
      </c>
      <c r="B7" s="158"/>
      <c r="C7" s="159"/>
      <c r="D7" s="159"/>
      <c r="E7" s="160"/>
      <c r="F7" s="160"/>
      <c r="G7" s="160"/>
      <c r="H7" s="160">
        <f t="shared" ref="H7:H16" si="0">SUM(I7:T7)</f>
        <v>0</v>
      </c>
      <c r="I7" s="161"/>
      <c r="J7" s="161"/>
      <c r="K7" s="161"/>
      <c r="L7" s="160"/>
      <c r="M7" s="160"/>
      <c r="N7" s="160"/>
      <c r="O7" s="160"/>
      <c r="P7" s="160"/>
      <c r="Q7" s="160"/>
      <c r="R7" s="160"/>
      <c r="S7" s="160"/>
      <c r="T7" s="160"/>
    </row>
    <row r="8" spans="1:20">
      <c r="A8" s="162" t="s">
        <v>285</v>
      </c>
      <c r="B8" s="163"/>
      <c r="C8" s="161"/>
      <c r="D8" s="161"/>
      <c r="E8" s="161"/>
      <c r="F8" s="161"/>
      <c r="G8" s="161"/>
      <c r="H8" s="160">
        <f t="shared" si="0"/>
        <v>0</v>
      </c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</row>
    <row r="9" spans="1:20">
      <c r="A9" s="162" t="s">
        <v>183</v>
      </c>
      <c r="B9" s="163"/>
      <c r="C9" s="161"/>
      <c r="D9" s="161"/>
      <c r="E9" s="161"/>
      <c r="F9" s="161"/>
      <c r="G9" s="161"/>
      <c r="H9" s="160">
        <f t="shared" si="0"/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</row>
    <row r="10" spans="1:20">
      <c r="A10" s="162" t="s">
        <v>184</v>
      </c>
      <c r="B10" s="163"/>
      <c r="C10" s="161"/>
      <c r="D10" s="161"/>
      <c r="E10" s="161"/>
      <c r="F10" s="161"/>
      <c r="G10" s="161"/>
      <c r="H10" s="160">
        <f t="shared" si="0"/>
        <v>0</v>
      </c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</row>
    <row r="11" spans="1:20">
      <c r="A11" s="162" t="s">
        <v>185</v>
      </c>
      <c r="B11" s="163"/>
      <c r="C11" s="161"/>
      <c r="D11" s="161"/>
      <c r="E11" s="161"/>
      <c r="F11" s="161"/>
      <c r="G11" s="161"/>
      <c r="H11" s="160">
        <f t="shared" si="0"/>
        <v>0</v>
      </c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</row>
    <row r="12" spans="1:20">
      <c r="A12" s="162" t="s">
        <v>186</v>
      </c>
      <c r="B12" s="163"/>
      <c r="C12" s="161"/>
      <c r="D12" s="161"/>
      <c r="E12" s="161"/>
      <c r="F12" s="161"/>
      <c r="G12" s="161"/>
      <c r="H12" s="160">
        <f t="shared" si="0"/>
        <v>0</v>
      </c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</row>
    <row r="13" spans="1:20">
      <c r="A13" s="162" t="s">
        <v>295</v>
      </c>
      <c r="B13" s="163"/>
      <c r="C13" s="161"/>
      <c r="D13" s="161"/>
      <c r="E13" s="161"/>
      <c r="F13" s="161"/>
      <c r="G13" s="161"/>
      <c r="H13" s="160">
        <f t="shared" si="0"/>
        <v>0</v>
      </c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</row>
    <row r="14" spans="1:20">
      <c r="A14" s="162" t="s">
        <v>296</v>
      </c>
      <c r="B14" s="163"/>
      <c r="C14" s="161"/>
      <c r="D14" s="161"/>
      <c r="E14" s="161"/>
      <c r="F14" s="161"/>
      <c r="G14" s="161"/>
      <c r="H14" s="160">
        <f t="shared" si="0"/>
        <v>0</v>
      </c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</row>
    <row r="15" spans="1:20">
      <c r="A15" s="162" t="s">
        <v>191</v>
      </c>
      <c r="B15" s="163"/>
      <c r="C15" s="161"/>
      <c r="D15" s="161"/>
      <c r="E15" s="161"/>
      <c r="F15" s="161"/>
      <c r="G15" s="161"/>
      <c r="H15" s="160">
        <f t="shared" si="0"/>
        <v>0</v>
      </c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</row>
    <row r="16" spans="1:20">
      <c r="A16" s="164" t="s">
        <v>193</v>
      </c>
      <c r="B16" s="165"/>
      <c r="C16" s="166"/>
      <c r="D16" s="166"/>
      <c r="E16" s="166"/>
      <c r="F16" s="166"/>
      <c r="G16" s="166"/>
      <c r="H16" s="167">
        <f t="shared" si="0"/>
        <v>0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ht="22.5" thickBot="1">
      <c r="A17" s="176" t="s">
        <v>244</v>
      </c>
      <c r="B17" s="182">
        <f>SUM(B6:B16)</f>
        <v>0</v>
      </c>
      <c r="C17" s="182">
        <f t="shared" ref="C17:T17" si="1">SUM(C6:C16)</f>
        <v>0</v>
      </c>
      <c r="D17" s="182">
        <f t="shared" si="1"/>
        <v>0</v>
      </c>
      <c r="E17" s="182">
        <f t="shared" si="1"/>
        <v>0</v>
      </c>
      <c r="F17" s="182">
        <f t="shared" si="1"/>
        <v>0</v>
      </c>
      <c r="G17" s="182">
        <f t="shared" si="1"/>
        <v>0</v>
      </c>
      <c r="H17" s="182">
        <f t="shared" si="1"/>
        <v>0</v>
      </c>
      <c r="I17" s="182">
        <f t="shared" si="1"/>
        <v>0</v>
      </c>
      <c r="J17" s="182">
        <f t="shared" si="1"/>
        <v>0</v>
      </c>
      <c r="K17" s="182">
        <f t="shared" si="1"/>
        <v>0</v>
      </c>
      <c r="L17" s="182">
        <f t="shared" si="1"/>
        <v>0</v>
      </c>
      <c r="M17" s="182">
        <f t="shared" si="1"/>
        <v>0</v>
      </c>
      <c r="N17" s="182">
        <f t="shared" si="1"/>
        <v>0</v>
      </c>
      <c r="O17" s="182">
        <f t="shared" si="1"/>
        <v>0</v>
      </c>
      <c r="P17" s="182">
        <f t="shared" si="1"/>
        <v>0</v>
      </c>
      <c r="Q17" s="182">
        <f t="shared" si="1"/>
        <v>0</v>
      </c>
      <c r="R17" s="182">
        <f t="shared" si="1"/>
        <v>0</v>
      </c>
      <c r="S17" s="182">
        <f t="shared" si="1"/>
        <v>0</v>
      </c>
      <c r="T17" s="182">
        <f t="shared" si="1"/>
        <v>0</v>
      </c>
    </row>
    <row r="18" spans="1:20" ht="22.5" thickTop="1">
      <c r="A18" s="168" t="s">
        <v>245</v>
      </c>
      <c r="B18" s="169"/>
      <c r="C18" s="170"/>
      <c r="D18" s="170"/>
      <c r="E18" s="170"/>
      <c r="F18" s="170"/>
      <c r="G18" s="170"/>
      <c r="H18" s="170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</row>
    <row r="19" spans="1:20">
      <c r="A19" s="162" t="s">
        <v>246</v>
      </c>
      <c r="B19" s="163"/>
      <c r="C19" s="161"/>
      <c r="D19" s="161"/>
      <c r="E19" s="161"/>
      <c r="F19" s="161"/>
      <c r="G19" s="161"/>
      <c r="H19" s="161">
        <f>SUM(C19:E19)</f>
        <v>0</v>
      </c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</row>
    <row r="20" spans="1:20">
      <c r="A20" s="162" t="s">
        <v>247</v>
      </c>
      <c r="B20" s="163"/>
      <c r="C20" s="161"/>
      <c r="D20" s="161"/>
      <c r="E20" s="161"/>
      <c r="F20" s="161"/>
      <c r="G20" s="161"/>
      <c r="H20" s="161">
        <f t="shared" ref="H20:H26" si="2">SUM(C20:E20)</f>
        <v>0</v>
      </c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</row>
    <row r="21" spans="1:20">
      <c r="A21" s="162" t="s">
        <v>248</v>
      </c>
      <c r="B21" s="163"/>
      <c r="C21" s="161"/>
      <c r="D21" s="161"/>
      <c r="E21" s="161"/>
      <c r="F21" s="161"/>
      <c r="G21" s="161"/>
      <c r="H21" s="161">
        <f t="shared" si="2"/>
        <v>0</v>
      </c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</row>
    <row r="22" spans="1:20">
      <c r="A22" s="162" t="s">
        <v>249</v>
      </c>
      <c r="B22" s="163"/>
      <c r="C22" s="161"/>
      <c r="D22" s="161"/>
      <c r="E22" s="161"/>
      <c r="F22" s="161"/>
      <c r="G22" s="161"/>
      <c r="H22" s="161">
        <f t="shared" si="2"/>
        <v>0</v>
      </c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</row>
    <row r="23" spans="1:20">
      <c r="A23" s="162" t="s">
        <v>250</v>
      </c>
      <c r="B23" s="163"/>
      <c r="C23" s="161"/>
      <c r="D23" s="161"/>
      <c r="E23" s="161"/>
      <c r="F23" s="161"/>
      <c r="G23" s="161"/>
      <c r="H23" s="161">
        <f t="shared" si="2"/>
        <v>0</v>
      </c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</row>
    <row r="24" spans="1:20">
      <c r="A24" s="162" t="s">
        <v>251</v>
      </c>
      <c r="B24" s="163"/>
      <c r="C24" s="161"/>
      <c r="D24" s="161"/>
      <c r="E24" s="161"/>
      <c r="F24" s="161"/>
      <c r="G24" s="161"/>
      <c r="H24" s="161">
        <f t="shared" si="2"/>
        <v>0</v>
      </c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20">
      <c r="A25" s="162" t="s">
        <v>252</v>
      </c>
      <c r="B25" s="163"/>
      <c r="C25" s="161"/>
      <c r="D25" s="161"/>
      <c r="E25" s="161"/>
      <c r="F25" s="161"/>
      <c r="G25" s="161"/>
      <c r="H25" s="161">
        <f t="shared" si="2"/>
        <v>0</v>
      </c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</row>
    <row r="26" spans="1:20">
      <c r="A26" s="164" t="s">
        <v>253</v>
      </c>
      <c r="B26" s="165"/>
      <c r="C26" s="166"/>
      <c r="D26" s="166"/>
      <c r="E26" s="166"/>
      <c r="F26" s="166"/>
      <c r="G26" s="166"/>
      <c r="H26" s="166">
        <f t="shared" si="2"/>
        <v>0</v>
      </c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</row>
    <row r="27" spans="1:20" ht="22.5" thickBot="1">
      <c r="A27" s="176" t="s">
        <v>254</v>
      </c>
      <c r="B27" s="183">
        <f>SUM(B19:B26)</f>
        <v>0</v>
      </c>
      <c r="C27" s="183">
        <f t="shared" ref="C27:H27" si="3">SUM(C19:C26)</f>
        <v>0</v>
      </c>
      <c r="D27" s="183">
        <f t="shared" si="3"/>
        <v>0</v>
      </c>
      <c r="E27" s="183">
        <f t="shared" si="3"/>
        <v>0</v>
      </c>
      <c r="F27" s="183">
        <f t="shared" si="3"/>
        <v>0</v>
      </c>
      <c r="G27" s="183">
        <f t="shared" si="3"/>
        <v>0</v>
      </c>
      <c r="H27" s="183">
        <f t="shared" si="3"/>
        <v>0</v>
      </c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</row>
    <row r="28" spans="1:20" ht="23.25" thickTop="1" thickBot="1">
      <c r="A28" s="135" t="s">
        <v>255</v>
      </c>
      <c r="H28" s="152">
        <f>H27-H17</f>
        <v>0</v>
      </c>
    </row>
    <row r="29" spans="1:20" ht="22.5" thickTop="1">
      <c r="A29" s="135" t="s">
        <v>257</v>
      </c>
    </row>
    <row r="31" spans="1:20">
      <c r="A31" s="144" t="s">
        <v>258</v>
      </c>
      <c r="H31" s="479" t="s">
        <v>259</v>
      </c>
      <c r="I31" s="479"/>
      <c r="J31" s="479"/>
      <c r="K31" s="479"/>
      <c r="N31" s="479" t="s">
        <v>258</v>
      </c>
      <c r="O31" s="479"/>
      <c r="P31" s="479"/>
      <c r="Q31" s="479"/>
    </row>
    <row r="32" spans="1:20">
      <c r="A32" s="144" t="s">
        <v>42</v>
      </c>
      <c r="H32" s="479" t="s">
        <v>260</v>
      </c>
      <c r="I32" s="479"/>
      <c r="J32" s="479"/>
      <c r="K32" s="479"/>
      <c r="N32" s="479" t="s">
        <v>261</v>
      </c>
      <c r="O32" s="479"/>
      <c r="P32" s="479"/>
      <c r="Q32" s="479"/>
    </row>
  </sheetData>
  <mergeCells count="7">
    <mergeCell ref="H32:K32"/>
    <mergeCell ref="N32:Q32"/>
    <mergeCell ref="A1:T1"/>
    <mergeCell ref="A2:T2"/>
    <mergeCell ref="A3:T3"/>
    <mergeCell ref="H31:K31"/>
    <mergeCell ref="N31:Q31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U32"/>
  <sheetViews>
    <sheetView workbookViewId="0">
      <selection sqref="A1:U1"/>
    </sheetView>
  </sheetViews>
  <sheetFormatPr defaultRowHeight="21.75"/>
  <cols>
    <col min="1" max="1" width="28" style="135" customWidth="1"/>
    <col min="2" max="2" width="14.625" style="150" customWidth="1"/>
    <col min="3" max="21" width="14.625" style="151" customWidth="1"/>
    <col min="22" max="16384" width="9" style="135"/>
  </cols>
  <sheetData>
    <row r="1" spans="1:21">
      <c r="A1" s="477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  <c r="U1" s="477"/>
    </row>
    <row r="2" spans="1:21">
      <c r="A2" s="477" t="s">
        <v>299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</row>
    <row r="3" spans="1:21">
      <c r="A3" s="477" t="s">
        <v>174</v>
      </c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7"/>
      <c r="Q3" s="477"/>
      <c r="R3" s="477"/>
      <c r="S3" s="477"/>
      <c r="T3" s="477"/>
      <c r="U3" s="477"/>
    </row>
    <row r="4" spans="1:21" s="136" customFormat="1" ht="87" customHeight="1">
      <c r="A4" s="173" t="s">
        <v>243</v>
      </c>
      <c r="B4" s="180" t="s">
        <v>177</v>
      </c>
      <c r="C4" s="181" t="s">
        <v>256</v>
      </c>
      <c r="D4" s="181" t="s">
        <v>297</v>
      </c>
      <c r="E4" s="181" t="s">
        <v>300</v>
      </c>
      <c r="F4" s="181" t="s">
        <v>301</v>
      </c>
      <c r="G4" s="181" t="s">
        <v>302</v>
      </c>
      <c r="H4" s="181" t="s">
        <v>303</v>
      </c>
      <c r="I4" s="181" t="s">
        <v>82</v>
      </c>
      <c r="J4" s="181" t="s">
        <v>230</v>
      </c>
      <c r="K4" s="181" t="s">
        <v>231</v>
      </c>
      <c r="L4" s="181" t="s">
        <v>232</v>
      </c>
      <c r="M4" s="181" t="s">
        <v>233</v>
      </c>
      <c r="N4" s="181" t="s">
        <v>234</v>
      </c>
      <c r="O4" s="181" t="s">
        <v>235</v>
      </c>
      <c r="P4" s="181" t="s">
        <v>236</v>
      </c>
      <c r="Q4" s="181" t="s">
        <v>237</v>
      </c>
      <c r="R4" s="181" t="s">
        <v>240</v>
      </c>
      <c r="S4" s="181" t="s">
        <v>238</v>
      </c>
      <c r="T4" s="181" t="s">
        <v>239</v>
      </c>
      <c r="U4" s="181" t="s">
        <v>178</v>
      </c>
    </row>
    <row r="5" spans="1:21">
      <c r="A5" s="153" t="s">
        <v>229</v>
      </c>
      <c r="B5" s="154"/>
      <c r="C5" s="155"/>
      <c r="D5" s="155"/>
      <c r="E5" s="156"/>
      <c r="F5" s="156"/>
      <c r="G5" s="156"/>
      <c r="H5" s="156"/>
      <c r="I5" s="156"/>
      <c r="J5" s="155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</row>
    <row r="6" spans="1:21">
      <c r="A6" s="157" t="s">
        <v>178</v>
      </c>
      <c r="B6" s="158"/>
      <c r="C6" s="159"/>
      <c r="D6" s="159"/>
      <c r="E6" s="160"/>
      <c r="F6" s="160"/>
      <c r="G6" s="160"/>
      <c r="H6" s="160"/>
      <c r="I6" s="160">
        <f>SUM(J6:U6)</f>
        <v>0</v>
      </c>
      <c r="J6" s="159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</row>
    <row r="7" spans="1:21">
      <c r="A7" s="157" t="s">
        <v>284</v>
      </c>
      <c r="B7" s="158"/>
      <c r="C7" s="159"/>
      <c r="D7" s="159"/>
      <c r="E7" s="160"/>
      <c r="F7" s="160"/>
      <c r="G7" s="160"/>
      <c r="H7" s="160"/>
      <c r="I7" s="160">
        <f t="shared" ref="I7:I16" si="0">SUM(J7:U7)</f>
        <v>0</v>
      </c>
      <c r="J7" s="161"/>
      <c r="K7" s="161"/>
      <c r="L7" s="161"/>
      <c r="M7" s="160"/>
      <c r="N7" s="160"/>
      <c r="O7" s="160"/>
      <c r="P7" s="160"/>
      <c r="Q7" s="160"/>
      <c r="R7" s="160"/>
      <c r="S7" s="160"/>
      <c r="T7" s="160"/>
      <c r="U7" s="160"/>
    </row>
    <row r="8" spans="1:21">
      <c r="A8" s="162" t="s">
        <v>285</v>
      </c>
      <c r="B8" s="163"/>
      <c r="C8" s="161"/>
      <c r="D8" s="161"/>
      <c r="E8" s="161"/>
      <c r="F8" s="161"/>
      <c r="G8" s="161"/>
      <c r="H8" s="161"/>
      <c r="I8" s="160">
        <f t="shared" si="0"/>
        <v>0</v>
      </c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</row>
    <row r="9" spans="1:21">
      <c r="A9" s="162" t="s">
        <v>183</v>
      </c>
      <c r="B9" s="163"/>
      <c r="C9" s="161"/>
      <c r="D9" s="161"/>
      <c r="E9" s="161"/>
      <c r="F9" s="161"/>
      <c r="G9" s="161"/>
      <c r="H9" s="161"/>
      <c r="I9" s="160">
        <f t="shared" si="0"/>
        <v>0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</row>
    <row r="10" spans="1:21">
      <c r="A10" s="162" t="s">
        <v>184</v>
      </c>
      <c r="B10" s="163"/>
      <c r="C10" s="161"/>
      <c r="D10" s="161"/>
      <c r="E10" s="161"/>
      <c r="F10" s="161"/>
      <c r="G10" s="161"/>
      <c r="H10" s="161"/>
      <c r="I10" s="160">
        <f t="shared" si="0"/>
        <v>0</v>
      </c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</row>
    <row r="11" spans="1:21">
      <c r="A11" s="162" t="s">
        <v>185</v>
      </c>
      <c r="B11" s="163"/>
      <c r="C11" s="161"/>
      <c r="D11" s="161"/>
      <c r="E11" s="161"/>
      <c r="F11" s="161"/>
      <c r="G11" s="161"/>
      <c r="H11" s="161"/>
      <c r="I11" s="160">
        <f t="shared" si="0"/>
        <v>0</v>
      </c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</row>
    <row r="12" spans="1:21">
      <c r="A12" s="162" t="s">
        <v>186</v>
      </c>
      <c r="B12" s="163"/>
      <c r="C12" s="161"/>
      <c r="D12" s="161"/>
      <c r="E12" s="161"/>
      <c r="F12" s="161"/>
      <c r="G12" s="161"/>
      <c r="H12" s="161"/>
      <c r="I12" s="160">
        <f t="shared" si="0"/>
        <v>0</v>
      </c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</row>
    <row r="13" spans="1:21">
      <c r="A13" s="162" t="s">
        <v>295</v>
      </c>
      <c r="B13" s="163"/>
      <c r="C13" s="161"/>
      <c r="D13" s="161"/>
      <c r="E13" s="161"/>
      <c r="F13" s="161"/>
      <c r="G13" s="161"/>
      <c r="H13" s="161"/>
      <c r="I13" s="160">
        <f t="shared" si="0"/>
        <v>0</v>
      </c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</row>
    <row r="14" spans="1:21">
      <c r="A14" s="162" t="s">
        <v>296</v>
      </c>
      <c r="B14" s="163"/>
      <c r="C14" s="161"/>
      <c r="D14" s="161"/>
      <c r="E14" s="161"/>
      <c r="F14" s="161"/>
      <c r="G14" s="161"/>
      <c r="H14" s="161"/>
      <c r="I14" s="160">
        <f t="shared" si="0"/>
        <v>0</v>
      </c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</row>
    <row r="15" spans="1:21">
      <c r="A15" s="162" t="s">
        <v>191</v>
      </c>
      <c r="B15" s="163"/>
      <c r="C15" s="161"/>
      <c r="D15" s="161"/>
      <c r="E15" s="161"/>
      <c r="F15" s="161"/>
      <c r="G15" s="161"/>
      <c r="H15" s="161"/>
      <c r="I15" s="160">
        <f t="shared" si="0"/>
        <v>0</v>
      </c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</row>
    <row r="16" spans="1:21">
      <c r="A16" s="164" t="s">
        <v>193</v>
      </c>
      <c r="B16" s="165"/>
      <c r="C16" s="166"/>
      <c r="D16" s="166"/>
      <c r="E16" s="166"/>
      <c r="F16" s="166"/>
      <c r="G16" s="166"/>
      <c r="H16" s="166"/>
      <c r="I16" s="167">
        <f t="shared" si="0"/>
        <v>0</v>
      </c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</row>
    <row r="17" spans="1:21" ht="22.5" thickBot="1">
      <c r="A17" s="176" t="s">
        <v>244</v>
      </c>
      <c r="B17" s="182">
        <f>SUM(B6:B16)</f>
        <v>0</v>
      </c>
      <c r="C17" s="182">
        <f t="shared" ref="C17:U17" si="1">SUM(C6:C16)</f>
        <v>0</v>
      </c>
      <c r="D17" s="182">
        <f t="shared" si="1"/>
        <v>0</v>
      </c>
      <c r="E17" s="182">
        <f t="shared" si="1"/>
        <v>0</v>
      </c>
      <c r="F17" s="182">
        <f t="shared" si="1"/>
        <v>0</v>
      </c>
      <c r="G17" s="182">
        <f t="shared" si="1"/>
        <v>0</v>
      </c>
      <c r="H17" s="182">
        <f t="shared" si="1"/>
        <v>0</v>
      </c>
      <c r="I17" s="182">
        <f t="shared" si="1"/>
        <v>0</v>
      </c>
      <c r="J17" s="182">
        <f t="shared" si="1"/>
        <v>0</v>
      </c>
      <c r="K17" s="182">
        <f t="shared" si="1"/>
        <v>0</v>
      </c>
      <c r="L17" s="182">
        <f t="shared" si="1"/>
        <v>0</v>
      </c>
      <c r="M17" s="182">
        <f t="shared" si="1"/>
        <v>0</v>
      </c>
      <c r="N17" s="182">
        <f t="shared" si="1"/>
        <v>0</v>
      </c>
      <c r="O17" s="182">
        <f t="shared" si="1"/>
        <v>0</v>
      </c>
      <c r="P17" s="182">
        <f t="shared" si="1"/>
        <v>0</v>
      </c>
      <c r="Q17" s="182">
        <f t="shared" si="1"/>
        <v>0</v>
      </c>
      <c r="R17" s="182">
        <f t="shared" si="1"/>
        <v>0</v>
      </c>
      <c r="S17" s="182">
        <f t="shared" si="1"/>
        <v>0</v>
      </c>
      <c r="T17" s="182">
        <f t="shared" si="1"/>
        <v>0</v>
      </c>
      <c r="U17" s="182">
        <f t="shared" si="1"/>
        <v>0</v>
      </c>
    </row>
    <row r="18" spans="1:21" ht="22.5" thickTop="1">
      <c r="A18" s="168" t="s">
        <v>245</v>
      </c>
      <c r="B18" s="169"/>
      <c r="C18" s="170"/>
      <c r="D18" s="170"/>
      <c r="E18" s="170"/>
      <c r="F18" s="170"/>
      <c r="G18" s="170"/>
      <c r="H18" s="170"/>
      <c r="I18" s="170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</row>
    <row r="19" spans="1:21">
      <c r="A19" s="162" t="s">
        <v>246</v>
      </c>
      <c r="B19" s="163"/>
      <c r="C19" s="161"/>
      <c r="D19" s="161"/>
      <c r="E19" s="161"/>
      <c r="F19" s="161"/>
      <c r="G19" s="161"/>
      <c r="H19" s="161"/>
      <c r="I19" s="161">
        <f>SUM(C19:E19)</f>
        <v>0</v>
      </c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</row>
    <row r="20" spans="1:21">
      <c r="A20" s="162" t="s">
        <v>247</v>
      </c>
      <c r="B20" s="163"/>
      <c r="C20" s="161"/>
      <c r="D20" s="161"/>
      <c r="E20" s="161"/>
      <c r="F20" s="161"/>
      <c r="G20" s="161"/>
      <c r="H20" s="161"/>
      <c r="I20" s="161">
        <f t="shared" ref="I20:I26" si="2">SUM(C20:E20)</f>
        <v>0</v>
      </c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</row>
    <row r="21" spans="1:21">
      <c r="A21" s="162" t="s">
        <v>248</v>
      </c>
      <c r="B21" s="163"/>
      <c r="C21" s="161"/>
      <c r="D21" s="161"/>
      <c r="E21" s="161"/>
      <c r="F21" s="161"/>
      <c r="G21" s="161"/>
      <c r="H21" s="161"/>
      <c r="I21" s="161">
        <f t="shared" si="2"/>
        <v>0</v>
      </c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</row>
    <row r="22" spans="1:21">
      <c r="A22" s="162" t="s">
        <v>249</v>
      </c>
      <c r="B22" s="163"/>
      <c r="C22" s="161"/>
      <c r="D22" s="161"/>
      <c r="E22" s="161"/>
      <c r="F22" s="161"/>
      <c r="G22" s="161"/>
      <c r="H22" s="161"/>
      <c r="I22" s="161">
        <f t="shared" si="2"/>
        <v>0</v>
      </c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</row>
    <row r="23" spans="1:21">
      <c r="A23" s="162" t="s">
        <v>250</v>
      </c>
      <c r="B23" s="163"/>
      <c r="C23" s="161"/>
      <c r="D23" s="161"/>
      <c r="E23" s="161"/>
      <c r="F23" s="161"/>
      <c r="G23" s="161"/>
      <c r="H23" s="161"/>
      <c r="I23" s="161">
        <f t="shared" si="2"/>
        <v>0</v>
      </c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</row>
    <row r="24" spans="1:21">
      <c r="A24" s="162" t="s">
        <v>251</v>
      </c>
      <c r="B24" s="163"/>
      <c r="C24" s="161"/>
      <c r="D24" s="161"/>
      <c r="E24" s="161"/>
      <c r="F24" s="161"/>
      <c r="G24" s="161"/>
      <c r="H24" s="161"/>
      <c r="I24" s="161">
        <f t="shared" si="2"/>
        <v>0</v>
      </c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</row>
    <row r="25" spans="1:21">
      <c r="A25" s="162" t="s">
        <v>252</v>
      </c>
      <c r="B25" s="163"/>
      <c r="C25" s="161"/>
      <c r="D25" s="161"/>
      <c r="E25" s="161"/>
      <c r="F25" s="161"/>
      <c r="G25" s="161"/>
      <c r="H25" s="161"/>
      <c r="I25" s="161">
        <f t="shared" si="2"/>
        <v>0</v>
      </c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</row>
    <row r="26" spans="1:21">
      <c r="A26" s="164" t="s">
        <v>253</v>
      </c>
      <c r="B26" s="165"/>
      <c r="C26" s="166"/>
      <c r="D26" s="166"/>
      <c r="E26" s="166"/>
      <c r="F26" s="166"/>
      <c r="G26" s="166"/>
      <c r="H26" s="166"/>
      <c r="I26" s="166">
        <f t="shared" si="2"/>
        <v>0</v>
      </c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</row>
    <row r="27" spans="1:21" ht="22.5" thickBot="1">
      <c r="A27" s="176" t="s">
        <v>254</v>
      </c>
      <c r="B27" s="183">
        <f>SUM(B19:B26)</f>
        <v>0</v>
      </c>
      <c r="C27" s="183">
        <f t="shared" ref="C27:I27" si="3">SUM(C19:C26)</f>
        <v>0</v>
      </c>
      <c r="D27" s="183">
        <f t="shared" si="3"/>
        <v>0</v>
      </c>
      <c r="E27" s="183">
        <f t="shared" si="3"/>
        <v>0</v>
      </c>
      <c r="F27" s="183">
        <f t="shared" si="3"/>
        <v>0</v>
      </c>
      <c r="G27" s="183">
        <f t="shared" si="3"/>
        <v>0</v>
      </c>
      <c r="H27" s="183">
        <f t="shared" si="3"/>
        <v>0</v>
      </c>
      <c r="I27" s="183">
        <f t="shared" si="3"/>
        <v>0</v>
      </c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1:21" ht="23.25" thickTop="1" thickBot="1">
      <c r="A28" s="135" t="s">
        <v>255</v>
      </c>
      <c r="I28" s="152">
        <f>I27-I17</f>
        <v>0</v>
      </c>
    </row>
    <row r="29" spans="1:21" ht="22.5" thickTop="1">
      <c r="A29" s="135" t="s">
        <v>257</v>
      </c>
    </row>
    <row r="31" spans="1:21">
      <c r="A31" s="144" t="s">
        <v>258</v>
      </c>
      <c r="I31" s="479" t="s">
        <v>259</v>
      </c>
      <c r="J31" s="479"/>
      <c r="K31" s="479"/>
      <c r="L31" s="479"/>
      <c r="O31" s="479" t="s">
        <v>258</v>
      </c>
      <c r="P31" s="479"/>
      <c r="Q31" s="479"/>
      <c r="R31" s="479"/>
    </row>
    <row r="32" spans="1:21">
      <c r="A32" s="144" t="s">
        <v>42</v>
      </c>
      <c r="I32" s="479" t="s">
        <v>260</v>
      </c>
      <c r="J32" s="479"/>
      <c r="K32" s="479"/>
      <c r="L32" s="479"/>
      <c r="O32" s="479" t="s">
        <v>261</v>
      </c>
      <c r="P32" s="479"/>
      <c r="Q32" s="479"/>
      <c r="R32" s="479"/>
    </row>
  </sheetData>
  <mergeCells count="7">
    <mergeCell ref="I32:L32"/>
    <mergeCell ref="O32:R32"/>
    <mergeCell ref="A1:U1"/>
    <mergeCell ref="A2:U2"/>
    <mergeCell ref="A3:U3"/>
    <mergeCell ref="I31:L31"/>
    <mergeCell ref="O31:R31"/>
  </mergeCells>
  <pageMargins left="0.70866141732283472" right="0.70866141732283472" top="0.35433070866141736" bottom="0.15748031496062992" header="0.31496062992125984" footer="0.31496062992125984"/>
  <pageSetup paperSize="9" orientation="landscape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I7" sqref="I7"/>
    </sheetView>
  </sheetViews>
  <sheetFormatPr defaultRowHeight="23.25"/>
  <cols>
    <col min="1" max="1" width="3.25" style="202" customWidth="1"/>
    <col min="2" max="2" width="3.25" style="204" customWidth="1"/>
    <col min="3" max="3" width="58.75" style="205" bestFit="1" customWidth="1"/>
    <col min="4" max="4" width="12.375" style="202" bestFit="1" customWidth="1"/>
    <col min="5" max="5" width="1.625" style="202" customWidth="1"/>
    <col min="6" max="6" width="14.5" style="206" bestFit="1" customWidth="1"/>
    <col min="7" max="16384" width="9" style="202"/>
  </cols>
  <sheetData>
    <row r="1" spans="1:9">
      <c r="A1" s="48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80"/>
      <c r="C1" s="480"/>
      <c r="D1" s="480"/>
      <c r="E1" s="480"/>
      <c r="F1" s="480"/>
    </row>
    <row r="2" spans="1:9">
      <c r="A2" s="203" t="s">
        <v>321</v>
      </c>
    </row>
    <row r="3" spans="1:9">
      <c r="A3" s="203"/>
      <c r="B3" s="207"/>
      <c r="D3" s="208" t="s">
        <v>79</v>
      </c>
      <c r="F3" s="209" t="s">
        <v>308</v>
      </c>
    </row>
    <row r="4" spans="1:9">
      <c r="A4" s="203" t="s">
        <v>310</v>
      </c>
      <c r="B4" s="207"/>
      <c r="D4" s="231"/>
    </row>
    <row r="5" spans="1:9">
      <c r="A5" s="210"/>
      <c r="B5" s="211" t="s">
        <v>62</v>
      </c>
      <c r="D5" s="232"/>
      <c r="G5" s="221"/>
    </row>
    <row r="6" spans="1:9">
      <c r="A6" s="210"/>
      <c r="B6" s="212">
        <v>1</v>
      </c>
      <c r="C6" s="205" t="s">
        <v>322</v>
      </c>
      <c r="D6" s="223"/>
      <c r="F6" s="206" t="s">
        <v>311</v>
      </c>
    </row>
    <row r="7" spans="1:9">
      <c r="A7" s="210"/>
      <c r="B7" s="212">
        <v>2</v>
      </c>
      <c r="C7" s="205" t="s">
        <v>323</v>
      </c>
      <c r="D7" s="213"/>
      <c r="F7" s="206" t="s">
        <v>311</v>
      </c>
    </row>
    <row r="8" spans="1:9">
      <c r="A8" s="210"/>
      <c r="B8" s="212">
        <v>3</v>
      </c>
      <c r="D8" s="213"/>
      <c r="F8" s="206" t="s">
        <v>311</v>
      </c>
    </row>
    <row r="9" spans="1:9">
      <c r="A9" s="210"/>
      <c r="B9" s="212">
        <v>4</v>
      </c>
      <c r="D9" s="213"/>
      <c r="F9" s="206" t="s">
        <v>311</v>
      </c>
    </row>
    <row r="10" spans="1:9">
      <c r="A10" s="210"/>
      <c r="B10" s="212"/>
      <c r="C10" s="237" t="s">
        <v>82</v>
      </c>
      <c r="D10" s="234"/>
    </row>
    <row r="11" spans="1:9">
      <c r="A11" s="210"/>
      <c r="B11" s="211" t="s">
        <v>65</v>
      </c>
      <c r="D11" s="219"/>
    </row>
    <row r="12" spans="1:9" ht="24" thickBot="1">
      <c r="A12" s="210"/>
      <c r="B12" s="212">
        <v>1</v>
      </c>
      <c r="C12" s="205" t="s">
        <v>324</v>
      </c>
      <c r="D12" s="213"/>
      <c r="F12" s="206" t="s">
        <v>311</v>
      </c>
    </row>
    <row r="13" spans="1:9" ht="24" thickBot="1">
      <c r="A13" s="210"/>
      <c r="B13" s="212">
        <v>2</v>
      </c>
      <c r="D13" s="213"/>
      <c r="F13" s="206" t="s">
        <v>311</v>
      </c>
      <c r="I13" s="215"/>
    </row>
    <row r="14" spans="1:9">
      <c r="A14" s="210"/>
      <c r="B14" s="216"/>
      <c r="C14" s="237" t="s">
        <v>82</v>
      </c>
      <c r="D14" s="234"/>
    </row>
    <row r="15" spans="1:9">
      <c r="A15" s="217"/>
      <c r="B15" s="211" t="s">
        <v>69</v>
      </c>
      <c r="C15" s="218"/>
      <c r="D15" s="219"/>
    </row>
    <row r="16" spans="1:9">
      <c r="A16" s="217"/>
      <c r="B16" s="212">
        <v>1</v>
      </c>
      <c r="C16" s="218"/>
      <c r="D16" s="219"/>
      <c r="F16" s="206" t="s">
        <v>311</v>
      </c>
    </row>
    <row r="17" spans="1:6" s="221" customFormat="1">
      <c r="A17" s="220"/>
      <c r="B17" s="216"/>
      <c r="C17" s="230" t="s">
        <v>82</v>
      </c>
      <c r="D17" s="235"/>
      <c r="F17" s="222"/>
    </row>
    <row r="18" spans="1:6">
      <c r="A18" s="217"/>
      <c r="B18" s="211" t="s">
        <v>64</v>
      </c>
      <c r="C18" s="218"/>
      <c r="D18" s="225"/>
    </row>
    <row r="19" spans="1:6">
      <c r="A19" s="217"/>
      <c r="B19" s="212">
        <v>1</v>
      </c>
      <c r="C19" s="218" t="s">
        <v>325</v>
      </c>
      <c r="D19" s="219"/>
      <c r="F19" s="206" t="s">
        <v>311</v>
      </c>
    </row>
    <row r="20" spans="1:6">
      <c r="A20" s="217"/>
      <c r="B20" s="212">
        <v>2</v>
      </c>
      <c r="C20" s="218" t="s">
        <v>326</v>
      </c>
      <c r="D20" s="219"/>
      <c r="F20" s="206" t="s">
        <v>311</v>
      </c>
    </row>
    <row r="21" spans="1:6">
      <c r="A21" s="217"/>
      <c r="B21" s="216"/>
      <c r="C21" s="230" t="s">
        <v>82</v>
      </c>
      <c r="D21" s="214"/>
    </row>
    <row r="22" spans="1:6">
      <c r="A22" s="217"/>
      <c r="B22" s="216"/>
      <c r="C22" s="218"/>
      <c r="D22" s="219"/>
    </row>
    <row r="23" spans="1:6">
      <c r="A23" s="217"/>
      <c r="B23" s="216"/>
      <c r="C23" s="218"/>
      <c r="D23" s="219"/>
    </row>
    <row r="24" spans="1:6">
      <c r="A24" s="217"/>
      <c r="B24" s="216"/>
      <c r="C24" s="218"/>
      <c r="D24" s="219"/>
    </row>
    <row r="25" spans="1:6">
      <c r="A25" s="217"/>
      <c r="B25" s="211"/>
      <c r="C25" s="218"/>
      <c r="D25" s="219"/>
    </row>
  </sheetData>
  <mergeCells count="1">
    <mergeCell ref="A1:F1"/>
  </mergeCells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19"/>
  <sheetViews>
    <sheetView workbookViewId="0">
      <selection activeCell="K10" sqref="K10"/>
    </sheetView>
  </sheetViews>
  <sheetFormatPr defaultRowHeight="23.25"/>
  <cols>
    <col min="1" max="2" width="3.25" style="233" customWidth="1"/>
    <col min="3" max="3" width="58.75" style="233" bestFit="1" customWidth="1"/>
    <col min="4" max="4" width="12.375" style="233" bestFit="1" customWidth="1"/>
    <col min="5" max="5" width="1.625" style="233" customWidth="1"/>
    <col min="6" max="6" width="14.5" style="233" bestFit="1" customWidth="1"/>
    <col min="7" max="16384" width="9" style="233"/>
  </cols>
  <sheetData>
    <row r="1" spans="1:6">
      <c r="A1" s="481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81"/>
      <c r="C1" s="481"/>
      <c r="D1" s="481"/>
      <c r="E1" s="481"/>
      <c r="F1" s="481"/>
    </row>
    <row r="2" spans="1:6" s="202" customFormat="1">
      <c r="A2" s="203" t="s">
        <v>307</v>
      </c>
      <c r="B2" s="207"/>
      <c r="C2" s="205"/>
      <c r="F2" s="206"/>
    </row>
    <row r="3" spans="1:6" s="202" customFormat="1">
      <c r="A3" s="203"/>
      <c r="B3" s="207"/>
      <c r="C3" s="205"/>
      <c r="D3" s="208" t="s">
        <v>309</v>
      </c>
      <c r="F3" s="209" t="s">
        <v>308</v>
      </c>
    </row>
    <row r="4" spans="1:6" s="202" customFormat="1">
      <c r="A4" s="203" t="s">
        <v>312</v>
      </c>
      <c r="B4" s="207"/>
      <c r="C4" s="205"/>
      <c r="D4" s="231"/>
      <c r="F4" s="206"/>
    </row>
    <row r="5" spans="1:6" s="202" customFormat="1">
      <c r="A5" s="210"/>
      <c r="B5" s="207" t="s">
        <v>313</v>
      </c>
      <c r="C5" s="205"/>
      <c r="D5" s="232"/>
      <c r="F5" s="206"/>
    </row>
    <row r="6" spans="1:6" s="202" customFormat="1">
      <c r="A6" s="210"/>
      <c r="B6" s="212">
        <v>1</v>
      </c>
      <c r="C6" s="205" t="s">
        <v>314</v>
      </c>
      <c r="D6" s="223"/>
      <c r="F6" s="206" t="s">
        <v>311</v>
      </c>
    </row>
    <row r="7" spans="1:6" s="202" customFormat="1">
      <c r="A7" s="210"/>
      <c r="B7" s="212">
        <v>2</v>
      </c>
      <c r="C7" s="205" t="s">
        <v>315</v>
      </c>
      <c r="D7" s="223"/>
      <c r="F7" s="206" t="s">
        <v>311</v>
      </c>
    </row>
    <row r="8" spans="1:6" s="202" customFormat="1">
      <c r="A8" s="210"/>
      <c r="B8" s="212">
        <v>3</v>
      </c>
      <c r="C8" s="205" t="s">
        <v>316</v>
      </c>
      <c r="D8" s="213"/>
      <c r="F8" s="206" t="s">
        <v>311</v>
      </c>
    </row>
    <row r="9" spans="1:6" s="202" customFormat="1">
      <c r="A9" s="210"/>
      <c r="B9" s="212"/>
      <c r="C9" s="238" t="s">
        <v>82</v>
      </c>
      <c r="D9" s="234"/>
      <c r="F9" s="206" t="s">
        <v>311</v>
      </c>
    </row>
    <row r="10" spans="1:6" s="202" customFormat="1">
      <c r="A10" s="217"/>
      <c r="B10" s="207" t="s">
        <v>317</v>
      </c>
      <c r="C10" s="218"/>
      <c r="D10" s="229"/>
      <c r="E10" s="225"/>
      <c r="F10" s="206"/>
    </row>
    <row r="11" spans="1:6" s="202" customFormat="1">
      <c r="A11" s="217"/>
      <c r="B11" s="212">
        <v>1</v>
      </c>
      <c r="C11" s="218" t="s">
        <v>318</v>
      </c>
      <c r="D11" s="224"/>
      <c r="E11" s="225"/>
      <c r="F11" s="206" t="s">
        <v>311</v>
      </c>
    </row>
    <row r="12" spans="1:6" s="202" customFormat="1">
      <c r="A12" s="217"/>
      <c r="B12" s="212">
        <v>2</v>
      </c>
      <c r="C12" s="218" t="s">
        <v>319</v>
      </c>
      <c r="D12" s="224"/>
      <c r="E12" s="225"/>
      <c r="F12" s="206" t="s">
        <v>311</v>
      </c>
    </row>
    <row r="13" spans="1:6" s="202" customFormat="1">
      <c r="A13" s="217"/>
      <c r="B13" s="212">
        <v>3</v>
      </c>
      <c r="C13" s="218" t="s">
        <v>320</v>
      </c>
      <c r="D13" s="224"/>
      <c r="E13" s="225"/>
      <c r="F13" s="206" t="s">
        <v>311</v>
      </c>
    </row>
    <row r="14" spans="1:6" s="202" customFormat="1">
      <c r="A14" s="217"/>
      <c r="B14" s="212"/>
      <c r="C14" s="238" t="s">
        <v>82</v>
      </c>
      <c r="D14" s="234"/>
      <c r="E14" s="225"/>
      <c r="F14" s="206" t="s">
        <v>311</v>
      </c>
    </row>
    <row r="15" spans="1:6" s="202" customFormat="1">
      <c r="A15" s="217"/>
      <c r="B15" s="212"/>
      <c r="C15" s="236" t="s">
        <v>108</v>
      </c>
      <c r="D15" s="224"/>
      <c r="E15" s="225"/>
      <c r="F15" s="206"/>
    </row>
    <row r="16" spans="1:6" s="202" customFormat="1">
      <c r="A16" s="226"/>
      <c r="B16" s="212"/>
      <c r="C16" s="218"/>
      <c r="D16" s="224"/>
      <c r="E16" s="225"/>
      <c r="F16" s="206"/>
    </row>
    <row r="17" spans="1:6" s="202" customFormat="1">
      <c r="A17" s="226"/>
      <c r="B17" s="212"/>
      <c r="C17" s="227"/>
      <c r="D17" s="224"/>
      <c r="E17" s="225"/>
      <c r="F17" s="206"/>
    </row>
    <row r="18" spans="1:6" s="202" customFormat="1">
      <c r="B18" s="212"/>
      <c r="C18" s="227"/>
      <c r="D18" s="224"/>
      <c r="E18" s="225"/>
      <c r="F18" s="206"/>
    </row>
    <row r="19" spans="1:6" s="202" customFormat="1">
      <c r="A19" s="217"/>
      <c r="B19" s="228"/>
      <c r="C19" s="227"/>
      <c r="D19" s="224"/>
      <c r="E19" s="225"/>
      <c r="F19" s="206"/>
    </row>
  </sheetData>
  <mergeCells count="1">
    <mergeCell ref="A1:F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topLeftCell="A34" workbookViewId="0">
      <selection activeCell="I33" sqref="I33"/>
    </sheetView>
  </sheetViews>
  <sheetFormatPr defaultRowHeight="24"/>
  <cols>
    <col min="1" max="1" width="3.5" style="1" customWidth="1"/>
    <col min="2" max="2" width="25.125" style="1" customWidth="1"/>
    <col min="3" max="3" width="11.875" style="4" customWidth="1"/>
    <col min="4" max="4" width="12.25" style="4" customWidth="1"/>
    <col min="5" max="5" width="14.5" style="1" bestFit="1" customWidth="1"/>
    <col min="6" max="6" width="11.875" style="4" customWidth="1"/>
    <col min="7" max="7" width="12.125" style="4" customWidth="1"/>
    <col min="8" max="16384" width="9" style="1"/>
  </cols>
  <sheetData>
    <row r="1" spans="1:7">
      <c r="A1" s="430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30"/>
      <c r="C1" s="430"/>
      <c r="D1" s="430"/>
      <c r="E1" s="430"/>
      <c r="F1" s="430"/>
      <c r="G1" s="430"/>
    </row>
    <row r="2" spans="1:7">
      <c r="A2" s="430" t="s">
        <v>43</v>
      </c>
      <c r="B2" s="430"/>
      <c r="C2" s="430"/>
      <c r="D2" s="430"/>
      <c r="E2" s="430"/>
      <c r="F2" s="430"/>
      <c r="G2" s="430"/>
    </row>
    <row r="3" spans="1:7">
      <c r="A3" s="430" t="s">
        <v>44</v>
      </c>
      <c r="B3" s="430"/>
      <c r="C3" s="430"/>
      <c r="D3" s="430"/>
      <c r="E3" s="430"/>
      <c r="F3" s="430"/>
      <c r="G3" s="430"/>
    </row>
    <row r="4" spans="1:7">
      <c r="A4" s="2" t="s">
        <v>55</v>
      </c>
    </row>
    <row r="5" spans="1:7" s="2" customFormat="1">
      <c r="A5" s="446" t="s">
        <v>56</v>
      </c>
      <c r="B5" s="446"/>
      <c r="C5" s="448" t="s">
        <v>76</v>
      </c>
      <c r="D5" s="448"/>
      <c r="E5" s="449" t="s">
        <v>77</v>
      </c>
      <c r="F5" s="449"/>
      <c r="G5" s="449"/>
    </row>
    <row r="6" spans="1:7" s="2" customFormat="1">
      <c r="A6" s="446"/>
      <c r="B6" s="446"/>
      <c r="C6" s="448"/>
      <c r="D6" s="448"/>
      <c r="E6" s="171" t="s">
        <v>78</v>
      </c>
      <c r="F6" s="447" t="s">
        <v>79</v>
      </c>
      <c r="G6" s="447"/>
    </row>
    <row r="7" spans="1:7" s="2" customFormat="1">
      <c r="A7" s="333"/>
      <c r="B7" s="334"/>
      <c r="C7" s="335" t="s">
        <v>156</v>
      </c>
      <c r="D7" s="335" t="s">
        <v>111</v>
      </c>
      <c r="E7" s="336"/>
      <c r="F7" s="337" t="s">
        <v>156</v>
      </c>
      <c r="G7" s="335" t="s">
        <v>111</v>
      </c>
    </row>
    <row r="8" spans="1:7">
      <c r="A8" s="338" t="s">
        <v>57</v>
      </c>
      <c r="B8" s="339"/>
      <c r="C8" s="340"/>
      <c r="D8" s="341"/>
      <c r="E8" s="342"/>
      <c r="F8" s="340"/>
      <c r="G8" s="340"/>
    </row>
    <row r="9" spans="1:7">
      <c r="A9" s="343"/>
      <c r="B9" s="339" t="s">
        <v>58</v>
      </c>
      <c r="C9" s="344"/>
      <c r="D9" s="345"/>
      <c r="E9" s="342" t="s">
        <v>80</v>
      </c>
      <c r="F9" s="344">
        <f>17490253+125300</f>
        <v>17615553</v>
      </c>
      <c r="G9" s="344">
        <v>17490253</v>
      </c>
    </row>
    <row r="10" spans="1:7">
      <c r="A10" s="343"/>
      <c r="B10" s="339" t="s">
        <v>59</v>
      </c>
      <c r="C10" s="344">
        <v>19184000</v>
      </c>
      <c r="D10" s="345">
        <v>16834000</v>
      </c>
      <c r="E10" s="342" t="s">
        <v>252</v>
      </c>
      <c r="F10" s="344">
        <v>3266810</v>
      </c>
      <c r="G10" s="344">
        <v>3266810</v>
      </c>
    </row>
    <row r="11" spans="1:7">
      <c r="A11" s="343"/>
      <c r="B11" s="339" t="s">
        <v>60</v>
      </c>
      <c r="C11" s="344"/>
      <c r="D11" s="345"/>
      <c r="E11" s="342" t="s">
        <v>38</v>
      </c>
      <c r="F11" s="344">
        <v>5852690</v>
      </c>
      <c r="G11" s="344">
        <v>5852690</v>
      </c>
    </row>
    <row r="12" spans="1:7">
      <c r="A12" s="338" t="s">
        <v>61</v>
      </c>
      <c r="B12" s="339"/>
      <c r="C12" s="344"/>
      <c r="D12" s="345"/>
      <c r="E12" s="342" t="s">
        <v>487</v>
      </c>
      <c r="F12" s="344">
        <f>5039025+2350000</f>
        <v>7389025</v>
      </c>
      <c r="G12" s="344">
        <v>5039025</v>
      </c>
    </row>
    <row r="13" spans="1:7">
      <c r="A13" s="343"/>
      <c r="B13" s="339" t="s">
        <v>62</v>
      </c>
      <c r="C13" s="344">
        <v>3436643</v>
      </c>
      <c r="D13" s="345">
        <v>3363243</v>
      </c>
      <c r="E13" s="342" t="s">
        <v>81</v>
      </c>
      <c r="F13" s="344"/>
      <c r="G13" s="344"/>
    </row>
    <row r="14" spans="1:7">
      <c r="A14" s="343"/>
      <c r="B14" s="339" t="s">
        <v>65</v>
      </c>
      <c r="C14" s="344">
        <v>24000</v>
      </c>
      <c r="D14" s="345">
        <v>24000</v>
      </c>
      <c r="E14" s="342"/>
      <c r="F14" s="344"/>
      <c r="G14" s="344"/>
    </row>
    <row r="15" spans="1:7">
      <c r="A15" s="343"/>
      <c r="B15" s="339" t="s">
        <v>66</v>
      </c>
      <c r="C15" s="344">
        <v>4185400</v>
      </c>
      <c r="D15" s="345">
        <v>4185400</v>
      </c>
      <c r="E15" s="342"/>
      <c r="F15" s="344"/>
      <c r="G15" s="344"/>
    </row>
    <row r="16" spans="1:7">
      <c r="A16" s="343"/>
      <c r="B16" s="339" t="s">
        <v>67</v>
      </c>
      <c r="C16" s="344">
        <v>145000</v>
      </c>
      <c r="D16" s="345">
        <v>145000</v>
      </c>
      <c r="E16" s="342"/>
      <c r="F16" s="344"/>
      <c r="G16" s="344"/>
    </row>
    <row r="17" spans="1:9">
      <c r="A17" s="343"/>
      <c r="B17" s="339" t="s">
        <v>68</v>
      </c>
      <c r="C17" s="344">
        <v>52000</v>
      </c>
      <c r="D17" s="345">
        <v>52000</v>
      </c>
      <c r="E17" s="342"/>
      <c r="F17" s="344"/>
      <c r="G17" s="344"/>
    </row>
    <row r="18" spans="1:9">
      <c r="A18" s="343"/>
      <c r="B18" s="339" t="s">
        <v>69</v>
      </c>
      <c r="C18" s="344">
        <v>727310</v>
      </c>
      <c r="D18" s="345">
        <v>727310</v>
      </c>
      <c r="E18" s="342"/>
      <c r="F18" s="344"/>
      <c r="G18" s="344"/>
    </row>
    <row r="19" spans="1:9">
      <c r="A19" s="343"/>
      <c r="B19" s="339" t="s">
        <v>70</v>
      </c>
      <c r="C19" s="344">
        <v>2035425</v>
      </c>
      <c r="D19" s="345">
        <v>2022325</v>
      </c>
      <c r="E19" s="342"/>
      <c r="F19" s="344"/>
      <c r="G19" s="344"/>
    </row>
    <row r="20" spans="1:9">
      <c r="A20" s="343"/>
      <c r="B20" s="339" t="s">
        <v>71</v>
      </c>
      <c r="C20" s="344">
        <v>212500</v>
      </c>
      <c r="D20" s="345">
        <v>212500</v>
      </c>
      <c r="E20" s="342"/>
      <c r="F20" s="344"/>
      <c r="G20" s="344"/>
    </row>
    <row r="21" spans="1:9">
      <c r="A21" s="343"/>
      <c r="B21" s="339" t="s">
        <v>63</v>
      </c>
      <c r="C21" s="344">
        <v>293320</v>
      </c>
      <c r="D21" s="345">
        <v>293320</v>
      </c>
      <c r="E21" s="342"/>
      <c r="F21" s="344"/>
      <c r="G21" s="344"/>
    </row>
    <row r="22" spans="1:9">
      <c r="A22" s="343"/>
      <c r="B22" s="339" t="s">
        <v>581</v>
      </c>
      <c r="C22" s="344">
        <v>148000</v>
      </c>
      <c r="D22" s="345">
        <v>148000</v>
      </c>
      <c r="E22" s="342"/>
      <c r="F22" s="344"/>
      <c r="G22" s="344"/>
    </row>
    <row r="23" spans="1:9">
      <c r="A23" s="343"/>
      <c r="B23" s="339" t="s">
        <v>72</v>
      </c>
      <c r="C23" s="344">
        <v>1920850</v>
      </c>
      <c r="D23" s="345">
        <v>1920850</v>
      </c>
      <c r="E23" s="342"/>
      <c r="F23" s="344"/>
      <c r="G23" s="344"/>
    </row>
    <row r="24" spans="1:9">
      <c r="A24" s="343"/>
      <c r="B24" s="339" t="s">
        <v>73</v>
      </c>
      <c r="C24" s="344">
        <v>176290</v>
      </c>
      <c r="D24" s="345">
        <v>176290</v>
      </c>
      <c r="E24" s="342"/>
      <c r="F24" s="344"/>
      <c r="G24" s="344"/>
    </row>
    <row r="25" spans="1:9">
      <c r="A25" s="343"/>
      <c r="B25" s="339" t="s">
        <v>74</v>
      </c>
      <c r="C25" s="344">
        <v>25000</v>
      </c>
      <c r="D25" s="345">
        <v>25000</v>
      </c>
      <c r="E25" s="342"/>
      <c r="F25" s="344"/>
      <c r="G25" s="344"/>
    </row>
    <row r="26" spans="1:9">
      <c r="A26" s="343"/>
      <c r="B26" s="339" t="s">
        <v>64</v>
      </c>
      <c r="C26" s="344">
        <v>1223290</v>
      </c>
      <c r="D26" s="345">
        <v>1184490</v>
      </c>
      <c r="E26" s="342"/>
      <c r="F26" s="344"/>
      <c r="G26" s="344"/>
    </row>
    <row r="27" spans="1:9">
      <c r="A27" s="343"/>
      <c r="B27" s="339" t="s">
        <v>75</v>
      </c>
      <c r="C27" s="346">
        <v>335050</v>
      </c>
      <c r="D27" s="347">
        <v>335050</v>
      </c>
      <c r="E27" s="342"/>
      <c r="F27" s="346"/>
      <c r="G27" s="346"/>
    </row>
    <row r="28" spans="1:9" ht="24.75" thickBot="1">
      <c r="A28" s="348"/>
      <c r="B28" s="349" t="s">
        <v>82</v>
      </c>
      <c r="C28" s="350">
        <f>SUM(C9:C27)</f>
        <v>34124078</v>
      </c>
      <c r="D28" s="350">
        <f>SUM(D9:D27)</f>
        <v>31648778</v>
      </c>
      <c r="E28" s="351"/>
      <c r="F28" s="350">
        <f>SUM(F9:F27)</f>
        <v>34124078</v>
      </c>
      <c r="G28" s="350">
        <f>SUM(G9:G27)</f>
        <v>31648778</v>
      </c>
    </row>
    <row r="29" spans="1:9" ht="24.75" thickTop="1">
      <c r="A29" s="271" t="s">
        <v>490</v>
      </c>
      <c r="B29" s="272"/>
      <c r="C29" s="271"/>
      <c r="D29" s="271"/>
      <c r="E29" s="271" t="s">
        <v>448</v>
      </c>
      <c r="F29" s="271"/>
      <c r="G29" s="271"/>
      <c r="H29" s="5"/>
      <c r="I29" s="4"/>
    </row>
    <row r="30" spans="1:9">
      <c r="A30" s="271"/>
      <c r="B30" s="272"/>
      <c r="C30" s="271"/>
      <c r="D30" s="271"/>
      <c r="E30" s="271"/>
      <c r="F30" s="271"/>
      <c r="G30" s="331"/>
      <c r="H30" s="330"/>
      <c r="I30" s="330"/>
    </row>
    <row r="31" spans="1:9">
      <c r="A31" s="271"/>
      <c r="B31" s="271"/>
      <c r="C31" s="271"/>
      <c r="D31" s="271"/>
      <c r="E31" s="271"/>
      <c r="F31" s="271"/>
      <c r="G31" s="331"/>
      <c r="H31" s="330"/>
      <c r="I31" s="330"/>
    </row>
    <row r="32" spans="1:9">
      <c r="A32" s="271"/>
      <c r="C32" s="331"/>
      <c r="D32" s="271"/>
      <c r="E32" s="201"/>
      <c r="F32" s="1"/>
      <c r="G32" s="1"/>
      <c r="H32" s="5"/>
      <c r="I32" s="4"/>
    </row>
    <row r="33" spans="1:9">
      <c r="A33" s="271"/>
      <c r="C33" s="271"/>
      <c r="D33" s="271"/>
      <c r="E33" s="3"/>
      <c r="F33" s="271"/>
      <c r="G33" s="1"/>
      <c r="H33" s="5"/>
      <c r="I33" s="4"/>
    </row>
    <row r="34" spans="1:9">
      <c r="A34" s="271"/>
      <c r="C34" s="271"/>
      <c r="D34" s="271"/>
      <c r="E34" s="3"/>
      <c r="F34" s="271"/>
      <c r="G34" s="1"/>
      <c r="H34" s="5"/>
      <c r="I34" s="4"/>
    </row>
    <row r="35" spans="1:9">
      <c r="A35" s="445" t="s">
        <v>329</v>
      </c>
      <c r="B35" s="445"/>
      <c r="C35" s="445"/>
      <c r="D35" s="445"/>
      <c r="E35" s="445"/>
      <c r="F35" s="445"/>
      <c r="G35" s="445"/>
      <c r="H35" s="5"/>
      <c r="I35" s="4"/>
    </row>
    <row r="36" spans="1:9">
      <c r="A36" s="271"/>
      <c r="C36" s="271"/>
      <c r="D36" s="271"/>
      <c r="E36" s="3"/>
      <c r="F36" s="271"/>
      <c r="G36" s="1"/>
      <c r="H36" s="5"/>
      <c r="I36" s="4"/>
    </row>
    <row r="37" spans="1:9">
      <c r="A37" s="271"/>
      <c r="C37" s="271"/>
      <c r="D37" s="271"/>
      <c r="E37" s="3"/>
      <c r="F37" s="271"/>
      <c r="G37" s="1"/>
      <c r="H37" s="5"/>
      <c r="I37" s="4"/>
    </row>
    <row r="38" spans="1:9">
      <c r="B38" s="2" t="s">
        <v>83</v>
      </c>
    </row>
    <row r="39" spans="1:9">
      <c r="B39" s="1" t="s">
        <v>84</v>
      </c>
    </row>
    <row r="40" spans="1:9">
      <c r="B40" s="1" t="s">
        <v>85</v>
      </c>
    </row>
    <row r="41" spans="1:9">
      <c r="B41" s="1" t="s">
        <v>488</v>
      </c>
    </row>
    <row r="42" spans="1:9">
      <c r="B42" s="1" t="s">
        <v>86</v>
      </c>
    </row>
  </sheetData>
  <mergeCells count="8">
    <mergeCell ref="A1:G1"/>
    <mergeCell ref="A2:G2"/>
    <mergeCell ref="A3:G3"/>
    <mergeCell ref="A35:G35"/>
    <mergeCell ref="A5:B6"/>
    <mergeCell ref="F6:G6"/>
    <mergeCell ref="C5:D6"/>
    <mergeCell ref="E5:G5"/>
  </mergeCells>
  <pageMargins left="0.39370078740157483" right="0.19685039370078741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topLeftCell="A13" workbookViewId="0">
      <selection activeCell="A23" sqref="A23:I29"/>
    </sheetView>
  </sheetViews>
  <sheetFormatPr defaultRowHeight="24"/>
  <cols>
    <col min="1" max="1" width="3.75" style="29" customWidth="1"/>
    <col min="2" max="2" width="5" style="29" customWidth="1"/>
    <col min="3" max="3" width="29.25" style="29" customWidth="1"/>
    <col min="4" max="4" width="9.875" style="29" customWidth="1"/>
    <col min="5" max="5" width="14.625" style="28" customWidth="1"/>
    <col min="6" max="6" width="4" style="28" customWidth="1"/>
    <col min="7" max="7" width="15.5" style="28" customWidth="1"/>
    <col min="8" max="16384" width="9" style="29"/>
  </cols>
  <sheetData>
    <row r="1" spans="1:7">
      <c r="A1" s="452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2"/>
      <c r="C1" s="452"/>
      <c r="D1" s="452"/>
      <c r="E1" s="452"/>
      <c r="F1" s="452"/>
      <c r="G1" s="452"/>
    </row>
    <row r="2" spans="1:7">
      <c r="A2" s="452" t="s">
        <v>43</v>
      </c>
      <c r="B2" s="452"/>
      <c r="C2" s="452"/>
      <c r="D2" s="452"/>
      <c r="E2" s="452"/>
      <c r="F2" s="452"/>
      <c r="G2" s="452"/>
    </row>
    <row r="3" spans="1:7">
      <c r="A3" s="453" t="s">
        <v>44</v>
      </c>
      <c r="B3" s="453"/>
      <c r="C3" s="453"/>
      <c r="D3" s="453"/>
      <c r="E3" s="453"/>
      <c r="F3" s="453"/>
      <c r="G3" s="453"/>
    </row>
    <row r="4" spans="1:7">
      <c r="A4" s="49"/>
      <c r="B4" s="49"/>
      <c r="C4" s="49"/>
      <c r="D4" s="49"/>
      <c r="E4" s="49"/>
      <c r="F4" s="49"/>
      <c r="G4" s="61"/>
    </row>
    <row r="5" spans="1:7">
      <c r="A5" s="30" t="s">
        <v>87</v>
      </c>
      <c r="E5" s="32" t="s">
        <v>156</v>
      </c>
      <c r="F5" s="32"/>
      <c r="G5" s="32" t="s">
        <v>111</v>
      </c>
    </row>
    <row r="6" spans="1:7">
      <c r="B6" s="29" t="s">
        <v>89</v>
      </c>
      <c r="E6" s="28">
        <v>980.2</v>
      </c>
      <c r="G6" s="28">
        <v>1650</v>
      </c>
    </row>
    <row r="7" spans="1:7">
      <c r="B7" s="450" t="s">
        <v>331</v>
      </c>
      <c r="C7" s="451"/>
      <c r="D7" s="451"/>
    </row>
    <row r="8" spans="1:7">
      <c r="B8" s="53" t="s">
        <v>88</v>
      </c>
      <c r="C8" s="450" t="s">
        <v>332</v>
      </c>
      <c r="D8" s="451"/>
      <c r="E8" s="54">
        <v>14836016.130000001</v>
      </c>
      <c r="G8" s="28">
        <v>5366177.12</v>
      </c>
    </row>
    <row r="9" spans="1:7" ht="24" customHeight="1">
      <c r="B9" s="53" t="s">
        <v>88</v>
      </c>
      <c r="C9" s="450" t="s">
        <v>333</v>
      </c>
      <c r="D9" s="451"/>
      <c r="E9" s="54">
        <v>207.24</v>
      </c>
      <c r="G9" s="28">
        <v>206.46</v>
      </c>
    </row>
    <row r="10" spans="1:7">
      <c r="B10" s="53" t="s">
        <v>88</v>
      </c>
      <c r="C10" s="450"/>
      <c r="D10" s="451"/>
      <c r="E10" s="54"/>
    </row>
    <row r="11" spans="1:7">
      <c r="B11" s="53"/>
      <c r="C11" s="53"/>
      <c r="D11" s="56" t="s">
        <v>82</v>
      </c>
      <c r="E11" s="57">
        <f>SUM(E8:E10)</f>
        <v>14836223.370000001</v>
      </c>
      <c r="G11" s="57">
        <f>SUM(G8:G10)</f>
        <v>5366383.58</v>
      </c>
    </row>
    <row r="12" spans="1:7">
      <c r="B12" s="450" t="s">
        <v>334</v>
      </c>
      <c r="C12" s="451"/>
      <c r="D12" s="451"/>
      <c r="E12" s="54"/>
    </row>
    <row r="13" spans="1:7">
      <c r="B13" s="53" t="s">
        <v>88</v>
      </c>
      <c r="C13" s="450" t="s">
        <v>335</v>
      </c>
      <c r="D13" s="451"/>
      <c r="E13" s="54">
        <v>12349804.880000001</v>
      </c>
      <c r="G13" s="28">
        <v>12436404.82</v>
      </c>
    </row>
    <row r="14" spans="1:7">
      <c r="B14" s="53" t="s">
        <v>88</v>
      </c>
      <c r="C14" s="450" t="s">
        <v>336</v>
      </c>
      <c r="D14" s="451"/>
      <c r="E14" s="54">
        <v>501845.06</v>
      </c>
      <c r="G14" s="28">
        <v>400912.33</v>
      </c>
    </row>
    <row r="15" spans="1:7">
      <c r="B15" s="53" t="s">
        <v>88</v>
      </c>
      <c r="C15" s="450" t="s">
        <v>337</v>
      </c>
      <c r="D15" s="451"/>
      <c r="E15" s="54">
        <v>11510121.869999999</v>
      </c>
      <c r="G15" s="28">
        <v>11379260.380000001</v>
      </c>
    </row>
    <row r="16" spans="1:7">
      <c r="B16" s="53"/>
      <c r="C16" s="53"/>
      <c r="D16" s="56" t="s">
        <v>82</v>
      </c>
      <c r="E16" s="57">
        <f>SUM(E13:E15)</f>
        <v>24361771.810000002</v>
      </c>
      <c r="G16" s="57">
        <f>SUM(G13:G15)</f>
        <v>24216577.530000001</v>
      </c>
    </row>
    <row r="17" spans="1:7">
      <c r="B17" s="450" t="s">
        <v>338</v>
      </c>
      <c r="C17" s="451"/>
      <c r="D17" s="451"/>
      <c r="E17" s="59"/>
      <c r="G17" s="60"/>
    </row>
    <row r="18" spans="1:7">
      <c r="B18" s="53" t="s">
        <v>88</v>
      </c>
      <c r="C18" s="450" t="s">
        <v>339</v>
      </c>
      <c r="D18" s="451"/>
      <c r="E18" s="54">
        <v>828010.62</v>
      </c>
      <c r="G18" s="28">
        <v>824366.23</v>
      </c>
    </row>
    <row r="19" spans="1:7">
      <c r="B19" s="53" t="s">
        <v>88</v>
      </c>
      <c r="C19" s="450"/>
      <c r="D19" s="451"/>
      <c r="E19" s="54"/>
    </row>
    <row r="20" spans="1:7">
      <c r="B20" s="53"/>
      <c r="C20" s="53"/>
      <c r="D20" s="56" t="s">
        <v>82</v>
      </c>
      <c r="E20" s="57">
        <f>SUM(E18:E19)</f>
        <v>828010.62</v>
      </c>
      <c r="G20" s="57">
        <f>SUM(G18:G19)</f>
        <v>824366.23</v>
      </c>
    </row>
    <row r="21" spans="1:7" ht="24.75" thickBot="1">
      <c r="B21" s="454" t="s">
        <v>108</v>
      </c>
      <c r="C21" s="451"/>
      <c r="D21" s="451"/>
      <c r="E21" s="58">
        <f>SUM(E6,E11,E16,E20)</f>
        <v>40026986</v>
      </c>
      <c r="G21" s="58">
        <f>SUM(G6,G11,G16,G20)</f>
        <v>30408977.34</v>
      </c>
    </row>
    <row r="22" spans="1:7" ht="24.75" thickTop="1">
      <c r="B22" s="55" t="s">
        <v>88</v>
      </c>
      <c r="C22" s="273" t="s">
        <v>88</v>
      </c>
      <c r="D22" s="267"/>
      <c r="E22" s="51" t="s">
        <v>88</v>
      </c>
    </row>
    <row r="24" spans="1:7">
      <c r="A24" s="271"/>
      <c r="B24" s="272"/>
      <c r="C24" s="271"/>
      <c r="D24" s="271"/>
      <c r="F24" s="271"/>
    </row>
    <row r="25" spans="1:7">
      <c r="A25" s="271"/>
      <c r="B25" s="272"/>
      <c r="C25" s="271"/>
      <c r="D25" s="271"/>
      <c r="E25" s="271"/>
      <c r="F25" s="271"/>
    </row>
    <row r="26" spans="1:7">
      <c r="A26" s="271"/>
      <c r="B26" s="271"/>
      <c r="C26" s="271"/>
      <c r="D26" s="271"/>
      <c r="E26" s="271"/>
      <c r="F26" s="271"/>
    </row>
    <row r="27" spans="1:7">
      <c r="A27" s="271"/>
      <c r="B27" s="1"/>
      <c r="E27" s="271"/>
      <c r="F27" s="1"/>
    </row>
    <row r="28" spans="1:7">
      <c r="A28" s="271"/>
      <c r="B28" s="1"/>
      <c r="E28" s="271"/>
      <c r="F28" s="271"/>
    </row>
    <row r="29" spans="1:7">
      <c r="A29" s="1"/>
      <c r="B29" s="1"/>
      <c r="C29" s="1"/>
      <c r="F29" s="1"/>
    </row>
    <row r="30" spans="1:7">
      <c r="B30" s="53"/>
      <c r="C30" s="450"/>
      <c r="D30" s="451"/>
    </row>
    <row r="31" spans="1:7">
      <c r="B31" s="53"/>
      <c r="C31" s="450"/>
      <c r="D31" s="451"/>
    </row>
  </sheetData>
  <mergeCells count="17">
    <mergeCell ref="C15:D15"/>
    <mergeCell ref="B21:D21"/>
    <mergeCell ref="C9:D9"/>
    <mergeCell ref="C10:D10"/>
    <mergeCell ref="B12:D12"/>
    <mergeCell ref="C13:D13"/>
    <mergeCell ref="C14:D14"/>
    <mergeCell ref="A1:G1"/>
    <mergeCell ref="A2:G2"/>
    <mergeCell ref="A3:G3"/>
    <mergeCell ref="B7:D7"/>
    <mergeCell ref="C8:D8"/>
    <mergeCell ref="C30:D30"/>
    <mergeCell ref="C31:D31"/>
    <mergeCell ref="B17:D17"/>
    <mergeCell ref="C18:D18"/>
    <mergeCell ref="C19:D19"/>
  </mergeCells>
  <printOptions horizontalCentered="1"/>
  <pageMargins left="0.59055118110236227" right="0.39370078740157483" top="0.59055118110236227" bottom="0.39370078740157483" header="0.47244094488188981" footer="0.4724409448818898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opLeftCell="A16" workbookViewId="0">
      <selection activeCell="J15" sqref="J15"/>
    </sheetView>
  </sheetViews>
  <sheetFormatPr defaultRowHeight="24"/>
  <cols>
    <col min="1" max="1" width="3.75" style="29" customWidth="1"/>
    <col min="2" max="2" width="5" style="29" customWidth="1"/>
    <col min="3" max="3" width="29.25" style="29" customWidth="1"/>
    <col min="4" max="4" width="8.25" style="29" customWidth="1"/>
    <col min="5" max="5" width="14.625" style="28" customWidth="1"/>
    <col min="6" max="6" width="3.125" style="28" customWidth="1"/>
    <col min="7" max="7" width="15.5" style="28" customWidth="1"/>
    <col min="8" max="16384" width="9" style="29"/>
  </cols>
  <sheetData>
    <row r="1" spans="1:7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</row>
    <row r="2" spans="1:7">
      <c r="A2" s="456" t="s">
        <v>43</v>
      </c>
      <c r="B2" s="456"/>
      <c r="C2" s="456"/>
      <c r="D2" s="456"/>
      <c r="E2" s="456"/>
      <c r="F2" s="456"/>
      <c r="G2" s="456"/>
    </row>
    <row r="3" spans="1:7">
      <c r="A3" s="453" t="s">
        <v>44</v>
      </c>
      <c r="B3" s="453"/>
      <c r="C3" s="453"/>
      <c r="D3" s="453"/>
      <c r="E3" s="453"/>
      <c r="F3" s="453"/>
      <c r="G3" s="453"/>
    </row>
    <row r="4" spans="1:7">
      <c r="A4" s="49"/>
      <c r="B4" s="49"/>
      <c r="C4" s="49"/>
      <c r="D4" s="49"/>
      <c r="E4" s="49"/>
      <c r="F4" s="49"/>
      <c r="G4" s="49"/>
    </row>
    <row r="5" spans="1:7">
      <c r="A5" s="30" t="s">
        <v>90</v>
      </c>
      <c r="E5" s="32" t="s">
        <v>156</v>
      </c>
      <c r="F5" s="32"/>
      <c r="G5" s="32" t="s">
        <v>111</v>
      </c>
    </row>
    <row r="7" spans="1:7">
      <c r="B7" s="62"/>
      <c r="C7" s="63" t="s">
        <v>91</v>
      </c>
      <c r="D7" s="63"/>
      <c r="E7" s="64" t="s">
        <v>88</v>
      </c>
    </row>
    <row r="8" spans="1:7">
      <c r="B8" s="62"/>
      <c r="C8" s="62" t="s">
        <v>92</v>
      </c>
      <c r="D8" s="63"/>
      <c r="E8" s="64"/>
    </row>
    <row r="9" spans="1:7">
      <c r="B9" s="62"/>
      <c r="C9" s="62" t="s">
        <v>93</v>
      </c>
      <c r="D9" s="63"/>
      <c r="E9" s="64"/>
    </row>
    <row r="10" spans="1:7">
      <c r="B10" s="62"/>
      <c r="C10" s="62"/>
      <c r="D10" s="63"/>
      <c r="E10" s="64"/>
    </row>
    <row r="11" spans="1:7">
      <c r="B11" s="62"/>
      <c r="C11" s="62"/>
      <c r="D11" s="63"/>
      <c r="E11" s="64"/>
    </row>
    <row r="12" spans="1:7">
      <c r="B12" s="62"/>
      <c r="C12" s="62"/>
      <c r="D12" s="63"/>
      <c r="E12" s="64"/>
    </row>
    <row r="13" spans="1:7">
      <c r="B13" s="62"/>
      <c r="C13" s="62"/>
      <c r="D13" s="63"/>
      <c r="E13" s="64"/>
    </row>
    <row r="14" spans="1:7" ht="24.75" thickBot="1">
      <c r="C14" s="33" t="s">
        <v>82</v>
      </c>
      <c r="D14" s="63"/>
      <c r="E14" s="66"/>
      <c r="G14" s="66"/>
    </row>
    <row r="15" spans="1:7" ht="24.75" thickTop="1">
      <c r="B15" s="65" t="s">
        <v>88</v>
      </c>
      <c r="C15" s="455" t="s">
        <v>88</v>
      </c>
      <c r="D15" s="451"/>
      <c r="E15" s="31" t="s">
        <v>88</v>
      </c>
    </row>
  </sheetData>
  <mergeCells count="4">
    <mergeCell ref="C15:D15"/>
    <mergeCell ref="A3:G3"/>
    <mergeCell ref="A1:G1"/>
    <mergeCell ref="A2:G2"/>
  </mergeCells>
  <pageMargins left="0.47244094488188998" right="0.47244094488188998" top="0.47244094488188998" bottom="0.47244094488188998" header="0.47244094488188998" footer="0.47244094488188998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2"/>
  <sheetViews>
    <sheetView topLeftCell="A13" workbookViewId="0">
      <selection activeCell="K12" sqref="K12"/>
    </sheetView>
  </sheetViews>
  <sheetFormatPr defaultRowHeight="24"/>
  <cols>
    <col min="1" max="1" width="3.75" style="29" customWidth="1"/>
    <col min="2" max="2" width="5" style="29" customWidth="1"/>
    <col min="3" max="3" width="29.25" style="29" customWidth="1"/>
    <col min="4" max="4" width="8.25" style="29" customWidth="1"/>
    <col min="5" max="5" width="14.625" style="28" customWidth="1"/>
    <col min="6" max="6" width="3.125" style="28" customWidth="1"/>
    <col min="7" max="7" width="15.5" style="28" customWidth="1"/>
    <col min="8" max="16384" width="9" style="29"/>
  </cols>
  <sheetData>
    <row r="1" spans="1:7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456"/>
      <c r="F1" s="456"/>
      <c r="G1" s="456"/>
    </row>
    <row r="2" spans="1:7">
      <c r="A2" s="456" t="s">
        <v>43</v>
      </c>
      <c r="B2" s="456"/>
      <c r="C2" s="456"/>
      <c r="D2" s="456"/>
      <c r="E2" s="456"/>
      <c r="F2" s="456"/>
      <c r="G2" s="456"/>
    </row>
    <row r="3" spans="1:7">
      <c r="A3" s="453" t="s">
        <v>44</v>
      </c>
      <c r="B3" s="453"/>
      <c r="C3" s="453"/>
      <c r="D3" s="453"/>
      <c r="E3" s="453"/>
      <c r="F3" s="453"/>
      <c r="G3" s="453"/>
    </row>
    <row r="4" spans="1:7">
      <c r="A4" s="49"/>
      <c r="B4" s="49"/>
      <c r="C4" s="49"/>
      <c r="D4" s="49"/>
      <c r="E4" s="49"/>
      <c r="F4" s="49"/>
      <c r="G4" s="49"/>
    </row>
    <row r="5" spans="1:7">
      <c r="A5" s="30" t="s">
        <v>94</v>
      </c>
      <c r="E5" s="32" t="s">
        <v>156</v>
      </c>
      <c r="F5" s="32"/>
      <c r="G5" s="32" t="s">
        <v>111</v>
      </c>
    </row>
    <row r="7" spans="1:7">
      <c r="B7" s="62"/>
      <c r="C7" s="63" t="s">
        <v>267</v>
      </c>
      <c r="D7" s="63"/>
      <c r="E7" s="64" t="s">
        <v>88</v>
      </c>
    </row>
    <row r="8" spans="1:7">
      <c r="B8" s="62"/>
      <c r="C8" s="62" t="s">
        <v>92</v>
      </c>
      <c r="D8" s="63"/>
      <c r="E8" s="64"/>
    </row>
    <row r="9" spans="1:7">
      <c r="B9" s="62"/>
      <c r="C9" s="62" t="s">
        <v>93</v>
      </c>
      <c r="D9" s="63"/>
      <c r="E9" s="64"/>
    </row>
    <row r="10" spans="1:7">
      <c r="B10" s="62"/>
      <c r="C10" s="62"/>
      <c r="D10" s="63"/>
      <c r="E10" s="64"/>
    </row>
    <row r="11" spans="1:7" ht="24.75" thickBot="1">
      <c r="C11" s="33" t="s">
        <v>82</v>
      </c>
      <c r="D11" s="63"/>
      <c r="E11" s="66"/>
      <c r="G11" s="66"/>
    </row>
    <row r="12" spans="1:7" ht="24.75" thickTop="1">
      <c r="B12" s="65" t="s">
        <v>88</v>
      </c>
      <c r="C12" s="455" t="s">
        <v>88</v>
      </c>
      <c r="D12" s="451"/>
      <c r="E12" s="31" t="s">
        <v>88</v>
      </c>
    </row>
  </sheetData>
  <mergeCells count="4">
    <mergeCell ref="A1:G1"/>
    <mergeCell ref="A2:G2"/>
    <mergeCell ref="C12:D12"/>
    <mergeCell ref="A3:G3"/>
  </mergeCells>
  <printOptions horizontalCentered="1"/>
  <pageMargins left="0.6692913385826772" right="0.47244094488188981" top="0.47244094488188981" bottom="0.47244094488188981" header="0.47244094488188981" footer="0.47244094488188981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topLeftCell="A16" workbookViewId="0">
      <selection activeCell="G30" sqref="G30"/>
    </sheetView>
  </sheetViews>
  <sheetFormatPr defaultRowHeight="24"/>
  <cols>
    <col min="1" max="1" width="25.875" style="1" customWidth="1"/>
    <col min="2" max="2" width="17" style="1" customWidth="1"/>
    <col min="3" max="3" width="26.5" style="1" customWidth="1"/>
    <col min="4" max="4" width="15.375" style="4" customWidth="1"/>
    <col min="5" max="16384" width="9" style="1"/>
  </cols>
  <sheetData>
    <row r="1" spans="1:7" s="29" customFormat="1">
      <c r="A1" s="456" t="str">
        <f>งบแสดงฐานะ!A1</f>
        <v>องค์การบริหารส่วนตำบลหนองงูเหลือม  อำเภอเฉลิมพระเกียรติ  จังหวัดนครราชสีมา</v>
      </c>
      <c r="B1" s="456"/>
      <c r="C1" s="456"/>
      <c r="D1" s="456"/>
      <c r="E1" s="33"/>
      <c r="F1" s="33"/>
      <c r="G1" s="33"/>
    </row>
    <row r="2" spans="1:7" s="29" customFormat="1">
      <c r="A2" s="456" t="s">
        <v>43</v>
      </c>
      <c r="B2" s="456"/>
      <c r="C2" s="456"/>
      <c r="D2" s="456"/>
      <c r="E2" s="33"/>
      <c r="F2" s="33"/>
      <c r="G2" s="33"/>
    </row>
    <row r="3" spans="1:7" s="29" customFormat="1">
      <c r="A3" s="453" t="s">
        <v>44</v>
      </c>
      <c r="B3" s="453"/>
      <c r="C3" s="453"/>
      <c r="D3" s="453"/>
      <c r="E3" s="34"/>
      <c r="F3" s="34"/>
      <c r="G3" s="34"/>
    </row>
    <row r="4" spans="1:7" s="29" customFormat="1">
      <c r="A4" s="49"/>
      <c r="B4" s="49"/>
      <c r="C4" s="49"/>
      <c r="D4" s="49"/>
      <c r="E4" s="34"/>
      <c r="F4" s="34"/>
      <c r="G4" s="34"/>
    </row>
    <row r="5" spans="1:7" s="29" customFormat="1">
      <c r="A5" s="30" t="s">
        <v>95</v>
      </c>
      <c r="D5" s="28"/>
      <c r="E5" s="32"/>
      <c r="F5" s="32"/>
      <c r="G5" s="32"/>
    </row>
    <row r="6" spans="1:7">
      <c r="A6" s="2" t="s">
        <v>96</v>
      </c>
    </row>
    <row r="7" spans="1:7">
      <c r="A7" s="171" t="s">
        <v>97</v>
      </c>
      <c r="B7" s="171" t="s">
        <v>98</v>
      </c>
      <c r="C7" s="171" t="s">
        <v>99</v>
      </c>
      <c r="D7" s="117" t="s">
        <v>79</v>
      </c>
    </row>
    <row r="8" spans="1:7">
      <c r="A8" s="67" t="s">
        <v>100</v>
      </c>
      <c r="B8" s="67" t="s">
        <v>101</v>
      </c>
      <c r="C8" s="67" t="s">
        <v>102</v>
      </c>
      <c r="D8" s="301" t="s">
        <v>328</v>
      </c>
    </row>
    <row r="9" spans="1:7">
      <c r="A9" s="69"/>
      <c r="B9" s="69"/>
      <c r="C9" s="69"/>
      <c r="D9" s="70"/>
    </row>
    <row r="10" spans="1:7">
      <c r="A10" s="457" t="s">
        <v>82</v>
      </c>
      <c r="B10" s="457"/>
      <c r="C10" s="457"/>
      <c r="D10" s="36">
        <f>SUM(D8:D9)</f>
        <v>0</v>
      </c>
      <c r="F10" s="71"/>
    </row>
    <row r="11" spans="1:7" ht="48">
      <c r="A11" s="72" t="s">
        <v>103</v>
      </c>
      <c r="B11" s="73" t="s">
        <v>104</v>
      </c>
      <c r="C11" s="72" t="s">
        <v>105</v>
      </c>
      <c r="D11" s="299" t="s">
        <v>328</v>
      </c>
    </row>
    <row r="12" spans="1:7">
      <c r="A12" s="69"/>
      <c r="B12" s="69"/>
      <c r="C12" s="69"/>
      <c r="D12" s="70"/>
    </row>
    <row r="13" spans="1:7">
      <c r="A13" s="457" t="s">
        <v>82</v>
      </c>
      <c r="B13" s="457"/>
      <c r="C13" s="457"/>
      <c r="D13" s="36">
        <f>SUM(D11:D12)</f>
        <v>0</v>
      </c>
    </row>
    <row r="14" spans="1:7">
      <c r="A14" s="35" t="s">
        <v>106</v>
      </c>
      <c r="B14" s="35" t="s">
        <v>31</v>
      </c>
      <c r="C14" s="35" t="s">
        <v>107</v>
      </c>
      <c r="D14" s="300" t="s">
        <v>328</v>
      </c>
    </row>
    <row r="15" spans="1:7">
      <c r="A15" s="457" t="s">
        <v>82</v>
      </c>
      <c r="B15" s="457"/>
      <c r="C15" s="457"/>
      <c r="D15" s="36">
        <f>SUM(D14)</f>
        <v>0</v>
      </c>
    </row>
    <row r="16" spans="1:7">
      <c r="A16" s="457" t="s">
        <v>108</v>
      </c>
      <c r="B16" s="457"/>
      <c r="C16" s="457"/>
      <c r="D16" s="36">
        <f>SUM(D10,D13,D15)</f>
        <v>0</v>
      </c>
    </row>
    <row r="18" spans="1:7">
      <c r="A18" s="2" t="s">
        <v>24</v>
      </c>
    </row>
    <row r="19" spans="1:7">
      <c r="A19" s="171" t="s">
        <v>97</v>
      </c>
      <c r="B19" s="171" t="s">
        <v>98</v>
      </c>
      <c r="C19" s="171" t="s">
        <v>99</v>
      </c>
      <c r="D19" s="117" t="s">
        <v>79</v>
      </c>
    </row>
    <row r="20" spans="1:7">
      <c r="A20" s="67" t="s">
        <v>449</v>
      </c>
      <c r="B20" s="67" t="s">
        <v>101</v>
      </c>
      <c r="C20" s="67" t="s">
        <v>102</v>
      </c>
      <c r="D20" s="68">
        <v>2232</v>
      </c>
    </row>
    <row r="21" spans="1:7">
      <c r="A21" s="69" t="s">
        <v>450</v>
      </c>
      <c r="B21" s="69" t="s">
        <v>101</v>
      </c>
      <c r="C21" s="69" t="s">
        <v>102</v>
      </c>
      <c r="D21" s="70">
        <v>2232</v>
      </c>
    </row>
    <row r="22" spans="1:7">
      <c r="A22" s="457" t="s">
        <v>82</v>
      </c>
      <c r="B22" s="457"/>
      <c r="C22" s="457"/>
      <c r="D22" s="36">
        <f>SUM(D20:D21)</f>
        <v>4464</v>
      </c>
    </row>
    <row r="23" spans="1:7" ht="48">
      <c r="A23" s="72" t="s">
        <v>103</v>
      </c>
      <c r="B23" s="73" t="s">
        <v>104</v>
      </c>
      <c r="C23" s="72" t="s">
        <v>105</v>
      </c>
      <c r="D23" s="299" t="s">
        <v>328</v>
      </c>
    </row>
    <row r="24" spans="1:7">
      <c r="A24" s="69"/>
      <c r="B24" s="69"/>
      <c r="C24" s="69"/>
      <c r="D24" s="70"/>
    </row>
    <row r="25" spans="1:7">
      <c r="A25" s="458" t="s">
        <v>82</v>
      </c>
      <c r="B25" s="459"/>
      <c r="C25" s="460"/>
      <c r="D25" s="36">
        <f>SUM(D23:D24)</f>
        <v>0</v>
      </c>
    </row>
    <row r="26" spans="1:7">
      <c r="A26" s="457" t="s">
        <v>108</v>
      </c>
      <c r="B26" s="457"/>
      <c r="C26" s="457"/>
      <c r="D26" s="274">
        <f>SUM(D22,D25)</f>
        <v>4464</v>
      </c>
    </row>
    <row r="27" spans="1:7">
      <c r="A27" s="271"/>
      <c r="B27" s="271"/>
      <c r="C27" s="271"/>
      <c r="E27" s="28"/>
      <c r="G27" s="28"/>
    </row>
    <row r="28" spans="1:7">
      <c r="A28" s="271"/>
      <c r="B28" s="271"/>
      <c r="C28" s="271"/>
      <c r="D28" s="271"/>
      <c r="E28" s="271"/>
      <c r="F28" s="271"/>
      <c r="G28" s="28"/>
    </row>
    <row r="29" spans="1:7">
      <c r="A29" s="271"/>
      <c r="C29" s="29"/>
      <c r="D29" s="29"/>
      <c r="E29" s="271"/>
      <c r="G29" s="28"/>
    </row>
    <row r="30" spans="1:7">
      <c r="A30" s="271"/>
      <c r="C30" s="29"/>
      <c r="D30" s="29"/>
      <c r="E30" s="271"/>
      <c r="F30" s="271"/>
      <c r="G30" s="28"/>
    </row>
    <row r="31" spans="1:7">
      <c r="D31" s="29"/>
      <c r="E31" s="28"/>
      <c r="G31" s="28"/>
    </row>
  </sheetData>
  <mergeCells count="10">
    <mergeCell ref="A1:D1"/>
    <mergeCell ref="A2:D2"/>
    <mergeCell ref="A3:D3"/>
    <mergeCell ref="A26:C26"/>
    <mergeCell ref="A22:C22"/>
    <mergeCell ref="A25:C25"/>
    <mergeCell ref="A10:C10"/>
    <mergeCell ref="A13:C13"/>
    <mergeCell ref="A15:C15"/>
    <mergeCell ref="A16:C16"/>
  </mergeCells>
  <printOptions horizontalCentered="1"/>
  <pageMargins left="0.59055118110236227" right="0.19685039370078741" top="0.39370078740157483" bottom="0.19685039370078741" header="0.31496062992125984" footer="0.31496062992125984"/>
  <pageSetup paperSize="9" orientation="portrait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48</vt:i4>
      </vt:variant>
      <vt:variant>
        <vt:lpstr>ช่วงที่มีชื่อ</vt:lpstr>
      </vt:variant>
      <vt:variant>
        <vt:i4>3</vt:i4>
      </vt:variant>
    </vt:vector>
  </HeadingPairs>
  <TitlesOfParts>
    <vt:vector size="51" baseType="lpstr">
      <vt:lpstr>งบแสดงฐานะ</vt:lpstr>
      <vt:lpstr>งบรายรับ - รายจ่าย</vt:lpstr>
      <vt:lpstr>งบทดลองหลังปิด</vt:lpstr>
      <vt:lpstr>ข้อมูลทั่วไป</vt:lpstr>
      <vt:lpstr>เหตุ2</vt:lpstr>
      <vt:lpstr>เหตุ3</vt:lpstr>
      <vt:lpstr>เหตุ4</vt:lpstr>
      <vt:lpstr>เหตุ5</vt:lpstr>
      <vt:lpstr>เหตุ6</vt:lpstr>
      <vt:lpstr>เหตุ7</vt:lpstr>
      <vt:lpstr>เหตุ8</vt:lpstr>
      <vt:lpstr>เหตุ9 </vt:lpstr>
      <vt:lpstr>เหตุ10</vt:lpstr>
      <vt:lpstr>เหตุ11</vt:lpstr>
      <vt:lpstr>เหตุ12</vt:lpstr>
      <vt:lpstr>เหตุ13</vt:lpstr>
      <vt:lpstr>เหตุ14</vt:lpstr>
      <vt:lpstr>เหตุ15</vt:lpstr>
      <vt:lpstr>เหตุ16</vt:lpstr>
      <vt:lpstr>เหตุ17</vt:lpstr>
      <vt:lpstr>เหตุ18</vt:lpstr>
      <vt:lpstr>เหตุ19</vt:lpstr>
      <vt:lpstr>เหตุ20</vt:lpstr>
      <vt:lpstr>เหตุ21</vt:lpstr>
      <vt:lpstr>เหตุ21.1</vt:lpstr>
      <vt:lpstr>เหตุ22</vt:lpstr>
      <vt:lpstr>00410</vt:lpstr>
      <vt:lpstr>00110</vt:lpstr>
      <vt:lpstr>00120</vt:lpstr>
      <vt:lpstr>00210</vt:lpstr>
      <vt:lpstr>00220</vt:lpstr>
      <vt:lpstr>00230</vt:lpstr>
      <vt:lpstr>00240</vt:lpstr>
      <vt:lpstr>00250</vt:lpstr>
      <vt:lpstr>00260</vt:lpstr>
      <vt:lpstr>00310</vt:lpstr>
      <vt:lpstr>00320</vt:lpstr>
      <vt:lpstr>00330</vt:lpstr>
      <vt:lpstr>จ่ายจากรายรับแผนรวม</vt:lpstr>
      <vt:lpstr>รายจ่ายจากสะสม</vt:lpstr>
      <vt:lpstr>รายจ่ายจากทุนสำรอง</vt:lpstr>
      <vt:lpstr>รายจ่ายจากเงินกู้</vt:lpstr>
      <vt:lpstr>งบแสดงผลจ่ายจากรายรับ</vt:lpstr>
      <vt:lpstr>จ่ายจากเงินรายรับและเงินสะสม</vt:lpstr>
      <vt:lpstr>แสดงรับจ่ายจากสะสมทุนสะสม</vt:lpstr>
      <vt:lpstr>แสดงรับจ่ายจากสะสมทุนสะสมและกู้</vt:lpstr>
      <vt:lpstr>1.ครุภัณฑ์</vt:lpstr>
      <vt:lpstr>2.ที่ดินและสิ่งก่อสร้าง</vt:lpstr>
      <vt:lpstr>เหตุ3!Print_Titles</vt:lpstr>
      <vt:lpstr>เหตุ4!Print_Titles</vt:lpstr>
      <vt:lpstr>เหตุ5!Print_Titles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MSC</dc:creator>
  <cp:lastModifiedBy>user</cp:lastModifiedBy>
  <cp:lastPrinted>2018-11-09T04:28:28Z</cp:lastPrinted>
  <dcterms:created xsi:type="dcterms:W3CDTF">2018-08-14T03:44:01Z</dcterms:created>
  <dcterms:modified xsi:type="dcterms:W3CDTF">2018-11-09T04:31:12Z</dcterms:modified>
</cp:coreProperties>
</file>