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รอบ ตุค 2560 - มีค 2561 " sheetId="1" r:id="rId1"/>
    <sheet name="รอบ เมย - กย 2561" sheetId="2" r:id="rId2"/>
  </sheets>
  <definedNames/>
  <calcPr fullCalcOnLoad="1"/>
</workbook>
</file>

<file path=xl/sharedStrings.xml><?xml version="1.0" encoding="utf-8"?>
<sst xmlns="http://schemas.openxmlformats.org/spreadsheetml/2006/main" count="553" uniqueCount="141">
  <si>
    <t>จนถึงปัจจุบัน</t>
  </si>
  <si>
    <t>รายการ</t>
  </si>
  <si>
    <t>รหัส</t>
  </si>
  <si>
    <t>ประมาณการ</t>
  </si>
  <si>
    <t>เกิดขึ้นจริง</t>
  </si>
  <si>
    <t>บัญชี</t>
  </si>
  <si>
    <t>บาท</t>
  </si>
  <si>
    <t>ยอดยกมา</t>
  </si>
  <si>
    <t>-</t>
  </si>
  <si>
    <t>เงินอุดหนุน</t>
  </si>
  <si>
    <t>รายจ่าย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</si>
  <si>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</si>
  <si>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</si>
  <si>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</si>
  <si>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</si>
  <si>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เงินสะสม</t>
  </si>
  <si>
    <t xml:space="preserve"> - 2 -</t>
  </si>
  <si>
    <t>งบกลาง</t>
  </si>
  <si>
    <t>ค่าใช้สอย</t>
  </si>
  <si>
    <t>ค่าตอบแทน</t>
  </si>
  <si>
    <t>ค่าวัสดุ</t>
  </si>
  <si>
    <t>ค่าครุภัณฑ์</t>
  </si>
  <si>
    <t>ค่าสาธารณูปโภค</t>
  </si>
  <si>
    <t>รายจ่ายอื่น</t>
  </si>
  <si>
    <t>ดอกผลเกิดจากเศรษฐกิจชุมชน</t>
  </si>
  <si>
    <t xml:space="preserve"> องค์การบริหารส่วนตำบลหนองงูเหลือม  อำเภอเฉลิมพระเกียรติ  จังหวัดนครราชสีมา</t>
  </si>
  <si>
    <t>ลูกหนี้เงินกู้เศรษฐกิจชุมชน</t>
  </si>
  <si>
    <t>ค่าที่ดินและสิ่งก่อสร้าง</t>
  </si>
  <si>
    <t>เงินเดือน - ฝ่ายการเมือง</t>
  </si>
  <si>
    <t>ลูกหนี้เงินกู้เศรษฐกิจชุมชน  (หมายเหตุ 5)</t>
  </si>
  <si>
    <t>รวมรายรับ</t>
  </si>
  <si>
    <t>ภาษีอากร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</si>
  <si>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</si>
  <si>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</si>
  <si>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</si>
  <si>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</si>
  <si>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</si>
  <si>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รวมรายได้</t>
  </si>
  <si>
    <t>(บาท)</t>
  </si>
  <si>
    <t>เงินอุดหนุนระบุ</t>
  </si>
  <si>
    <t>วัตถุประสงค์/</t>
  </si>
  <si>
    <t>เฉพาะกิจ(บาท)</t>
  </si>
  <si>
    <t>รวม</t>
  </si>
  <si>
    <r>
      <t>รายรับ</t>
    </r>
    <r>
      <rPr>
        <b/>
        <sz val="13"/>
        <rFont val="TH SarabunPSK"/>
        <family val="2"/>
      </rPr>
      <t xml:space="preserve">  (หมายเหตุ 1)  </t>
    </r>
  </si>
  <si>
    <t>จำนวนเงินเดือนนี้</t>
  </si>
  <si>
    <t>ที่เกิดขึ้นจริง</t>
  </si>
  <si>
    <t xml:space="preserve"> รายงานรับ - จ่ายเงินสด</t>
  </si>
  <si>
    <t>ยอดยกไป</t>
  </si>
  <si>
    <t>รายจ่ายค้างจ่าย  (หมายเหตุ 2)</t>
  </si>
  <si>
    <t>เงินรับฝาก  (หมายเหตุ 3)</t>
  </si>
  <si>
    <t>ลูกหนี้เงินยืมเงินงบประมาณ</t>
  </si>
  <si>
    <t>เงินเดือน - ฝ่ายประจำ(เงินเดือนพนักงาน)</t>
  </si>
  <si>
    <t>เงินเดือน - ฝ่ายประจำ(ค่าจ้างพนักงานจ้าง)</t>
  </si>
  <si>
    <t>ค่าธรรมเนียม ค่าปรับ และใบอนุญาต</t>
  </si>
  <si>
    <t>40</t>
  </si>
  <si>
    <t>21</t>
  </si>
  <si>
    <t>41100000</t>
  </si>
  <si>
    <t>41200000</t>
  </si>
  <si>
    <t>41300000</t>
  </si>
  <si>
    <t>41500000</t>
  </si>
  <si>
    <t>41600000</t>
  </si>
  <si>
    <t>42100000</t>
  </si>
  <si>
    <t>43100000</t>
  </si>
  <si>
    <t>21040000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</si>
  <si>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</si>
  <si>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</si>
  <si>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</si>
  <si>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</si>
  <si>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</si>
  <si>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</si>
  <si>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</si>
  <si>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</si>
  <si>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</si>
  <si>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</si>
  <si>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</si>
  <si>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31000000</t>
  </si>
  <si>
    <t>21010000</t>
  </si>
  <si>
    <t>21040014</t>
  </si>
  <si>
    <t>11045000</t>
  </si>
  <si>
    <t>11041000</t>
  </si>
  <si>
    <t>เงินรับคืน - งบกลาง ,ค่าใช้สอย</t>
  </si>
  <si>
    <t>36</t>
  </si>
  <si>
    <t>99</t>
  </si>
  <si>
    <t>70</t>
  </si>
  <si>
    <t>34</t>
  </si>
  <si>
    <t>เงินอุดหนุนเฉพาะกิจ  (หมายเหตุ 9)</t>
  </si>
  <si>
    <t>74</t>
  </si>
  <si>
    <t>เงินรับฝากรอคืน สปสช.</t>
  </si>
  <si>
    <t>44</t>
  </si>
  <si>
    <t>60</t>
  </si>
  <si>
    <t>50</t>
  </si>
  <si>
    <t>รายได้จากรัฐบาลค้างรับ</t>
  </si>
  <si>
    <t>94</t>
  </si>
  <si>
    <t>93</t>
  </si>
  <si>
    <t>11</t>
  </si>
  <si>
    <t>71</t>
  </si>
  <si>
    <t>92</t>
  </si>
  <si>
    <t>63</t>
  </si>
  <si>
    <t>20</t>
  </si>
  <si>
    <t>64</t>
  </si>
  <si>
    <t>เงินรับคืน - เงินสะสม</t>
  </si>
  <si>
    <t>28</t>
  </si>
  <si>
    <t>39</t>
  </si>
  <si>
    <t>32</t>
  </si>
  <si>
    <t>80</t>
  </si>
  <si>
    <t>68</t>
  </si>
  <si>
    <t>52</t>
  </si>
  <si>
    <t>10</t>
  </si>
  <si>
    <t>45</t>
  </si>
  <si>
    <t>85</t>
  </si>
  <si>
    <t>35</t>
  </si>
  <si>
    <t>89</t>
  </si>
  <si>
    <t>05</t>
  </si>
  <si>
    <t>84</t>
  </si>
  <si>
    <t>43</t>
  </si>
  <si>
    <t>เงินขาดบัญชี</t>
  </si>
  <si>
    <t>79</t>
  </si>
  <si>
    <t>77</t>
  </si>
  <si>
    <t>26</t>
  </si>
  <si>
    <t>49</t>
  </si>
  <si>
    <t>(21,944</t>
  </si>
  <si>
    <t>51)</t>
  </si>
  <si>
    <t>02</t>
  </si>
  <si>
    <t>07</t>
  </si>
  <si>
    <t>23</t>
  </si>
  <si>
    <t>37</t>
  </si>
  <si>
    <t>87</t>
  </si>
  <si>
    <t>55</t>
  </si>
  <si>
    <t>06</t>
  </si>
  <si>
    <t>97</t>
  </si>
  <si>
    <t>66</t>
  </si>
  <si>
    <t>78</t>
  </si>
  <si>
    <t>08</t>
  </si>
  <si>
    <t>41</t>
  </si>
  <si>
    <t>22</t>
  </si>
  <si>
    <t>86</t>
  </si>
  <si>
    <t>(1,412,678</t>
  </si>
  <si>
    <t>02)</t>
  </si>
  <si>
    <t>01</t>
  </si>
  <si>
    <t>ปีงบประมาณ 2561   รอบประจำเดือน ตุลาคม 2560 - มีนาคม   2561</t>
  </si>
  <si>
    <t>ปีงบประมาณ 2561   รอบประจำเดือนเมษายน -  กันยายน  2561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</si>
</sst>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.0_);_(* \(#,##0.0\);_(* &quot;-&quot;??_);_(@_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</numFmts>
  <fonts count="46">
    <font>
      <sz val="10"/>
      <name val="Arial"/>
      <family val="0"/>
    </font>
    <font>
      <sz val="10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u val="single"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49" fontId="6" fillId="0" borderId="10" xfId="36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92" fontId="5" fillId="0" borderId="14" xfId="36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92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3" fontId="6" fillId="0" borderId="13" xfId="36" applyNumberFormat="1" applyFont="1" applyBorder="1" applyAlignment="1">
      <alignment horizontal="right" vertical="center"/>
    </xf>
    <xf numFmtId="0" fontId="6" fillId="0" borderId="13" xfId="0" applyFont="1" applyBorder="1" applyAlignment="1" quotePrefix="1">
      <alignment horizontal="center" vertical="center"/>
    </xf>
    <xf numFmtId="192" fontId="6" fillId="0" borderId="13" xfId="36" applyNumberFormat="1" applyFont="1" applyBorder="1" applyAlignment="1">
      <alignment horizontal="right" vertical="center"/>
    </xf>
    <xf numFmtId="194" fontId="6" fillId="0" borderId="13" xfId="36" applyFont="1" applyBorder="1" applyAlignment="1">
      <alignment horizontal="right" vertical="center"/>
    </xf>
    <xf numFmtId="192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94" fontId="5" fillId="0" borderId="16" xfId="36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92" fontId="6" fillId="0" borderId="13" xfId="36" applyNumberFormat="1" applyFont="1" applyBorder="1" applyAlignment="1">
      <alignment horizontal="center" vertical="center"/>
    </xf>
    <xf numFmtId="49" fontId="6" fillId="0" borderId="13" xfId="36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192" fontId="6" fillId="0" borderId="17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/>
    </xf>
    <xf numFmtId="192" fontId="5" fillId="0" borderId="17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99" fontId="6" fillId="0" borderId="14" xfId="36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92" fontId="5" fillId="0" borderId="16" xfId="36" applyNumberFormat="1" applyFont="1" applyBorder="1" applyAlignment="1">
      <alignment horizontal="right" vertical="center"/>
    </xf>
    <xf numFmtId="49" fontId="5" fillId="0" borderId="16" xfId="36" applyNumberFormat="1" applyFont="1" applyBorder="1" applyAlignment="1">
      <alignment horizontal="center" vertical="center"/>
    </xf>
    <xf numFmtId="192" fontId="5" fillId="0" borderId="16" xfId="36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92" fontId="6" fillId="0" borderId="17" xfId="36" applyNumberFormat="1" applyFont="1" applyBorder="1" applyAlignment="1">
      <alignment horizontal="center" vertical="center"/>
    </xf>
    <xf numFmtId="192" fontId="5" fillId="0" borderId="17" xfId="36" applyNumberFormat="1" applyFont="1" applyBorder="1" applyAlignment="1">
      <alignment horizontal="center" vertical="center"/>
    </xf>
    <xf numFmtId="192" fontId="6" fillId="0" borderId="21" xfId="36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192" fontId="6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92" fontId="6" fillId="0" borderId="14" xfId="0" applyNumberFormat="1" applyFont="1" applyBorder="1" applyAlignment="1">
      <alignment horizontal="right" vertical="center"/>
    </xf>
    <xf numFmtId="201" fontId="6" fillId="0" borderId="13" xfId="36" applyNumberFormat="1" applyFont="1" applyBorder="1" applyAlignment="1">
      <alignment horizontal="right" vertical="center"/>
    </xf>
    <xf numFmtId="201" fontId="6" fillId="0" borderId="21" xfId="36" applyNumberFormat="1" applyFont="1" applyBorder="1" applyAlignment="1">
      <alignment horizontal="right" vertical="center"/>
    </xf>
    <xf numFmtId="201" fontId="5" fillId="0" borderId="17" xfId="36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194" fontId="6" fillId="0" borderId="21" xfId="36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192" fontId="8" fillId="0" borderId="13" xfId="36" applyNumberFormat="1" applyFont="1" applyBorder="1" applyAlignment="1">
      <alignment horizontal="center" vertical="center"/>
    </xf>
    <xf numFmtId="49" fontId="8" fillId="0" borderId="13" xfId="36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3" fontId="8" fillId="0" borderId="13" xfId="36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192" fontId="9" fillId="0" borderId="0" xfId="0" applyNumberFormat="1" applyFont="1" applyBorder="1" applyAlignment="1">
      <alignment horizontal="right" vertical="center"/>
    </xf>
    <xf numFmtId="201" fontId="9" fillId="0" borderId="0" xfId="36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92" fontId="6" fillId="0" borderId="0" xfId="36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6" fillId="0" borderId="0" xfId="36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 quotePrefix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194" fontId="4" fillId="0" borderId="0" xfId="36" applyFont="1" applyAlignment="1">
      <alignment/>
    </xf>
    <xf numFmtId="194" fontId="3" fillId="0" borderId="0" xfId="36" applyFont="1" applyAlignment="1">
      <alignment/>
    </xf>
    <xf numFmtId="43" fontId="4" fillId="0" borderId="0" xfId="0" applyNumberFormat="1" applyFont="1" applyAlignment="1">
      <alignment/>
    </xf>
    <xf numFmtId="192" fontId="5" fillId="0" borderId="13" xfId="0" applyNumberFormat="1" applyFont="1" applyBorder="1" applyAlignment="1">
      <alignment horizontal="right" vertical="center"/>
    </xf>
    <xf numFmtId="194" fontId="5" fillId="0" borderId="13" xfId="36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201" fontId="4" fillId="0" borderId="0" xfId="36" applyNumberFormat="1" applyFont="1" applyAlignment="1">
      <alignment/>
    </xf>
    <xf numFmtId="203" fontId="9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P9" sqref="P9"/>
    </sheetView>
  </sheetViews>
  <sheetFormatPr defaultColWidth="9.140625" defaultRowHeight="12.75"/>
  <cols>
    <col min="1" max="1" width="10.28125" style="1" customWidth="1"/>
    <col min="2" max="2" width="2.7109375" style="1" customWidth="1"/>
    <col min="3" max="3" width="10.28125" style="1" customWidth="1"/>
    <col min="4" max="4" width="2.28125" style="1" customWidth="1"/>
    <col min="5" max="5" width="10.421875" style="1" customWidth="1"/>
    <col min="6" max="6" width="2.28125" style="1" customWidth="1"/>
    <col min="7" max="7" width="10.57421875" style="1" customWidth="1"/>
    <col min="8" max="8" width="2.7109375" style="1" customWidth="1"/>
    <col min="9" max="9" width="29.28125" style="1" customWidth="1"/>
    <col min="10" max="10" width="6.28125" style="1" customWidth="1"/>
    <col min="11" max="11" width="10.421875" style="1" customWidth="1"/>
    <col min="12" max="12" width="2.7109375" style="1" customWidth="1"/>
    <col min="13" max="13" width="9.140625" style="1" customWidth="1"/>
    <col min="14" max="14" width="15.00390625" style="1" bestFit="1" customWidth="1"/>
    <col min="15" max="15" width="10.00390625" style="1" bestFit="1" customWidth="1"/>
    <col min="16" max="16" width="16.57421875" style="1" customWidth="1"/>
    <col min="17" max="16384" width="9.140625" style="1" customWidth="1"/>
  </cols>
  <sheetData>
    <row r="1" spans="1:12" ht="24" customHeight="1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4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4" customHeight="1" thickBot="1">
      <c r="A3" s="102" t="s">
        <v>139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2" customFormat="1" ht="21.75" customHeight="1" thickTop="1">
      <c r="A4" s="103" t="s">
        <v>0</v>
      </c>
      <c r="B4" s="104"/>
      <c r="C4" s="104"/>
      <c r="D4" s="104"/>
      <c r="E4" s="104"/>
      <c r="F4" s="104"/>
      <c r="G4" s="104"/>
      <c r="H4" s="105"/>
      <c r="I4" s="106" t="s">
        <v>1</v>
      </c>
      <c r="J4" s="15" t="s">
        <v>2</v>
      </c>
      <c r="K4" s="103" t="s">
        <v>44</v>
      </c>
      <c r="L4" s="105"/>
    </row>
    <row r="5" spans="1:12" s="2" customFormat="1" ht="21.75" customHeight="1">
      <c r="A5" s="109" t="s">
        <v>3</v>
      </c>
      <c r="B5" s="110"/>
      <c r="C5" s="109" t="s">
        <v>39</v>
      </c>
      <c r="D5" s="110"/>
      <c r="E5" s="109" t="s">
        <v>42</v>
      </c>
      <c r="F5" s="110"/>
      <c r="G5" s="111" t="s">
        <v>4</v>
      </c>
      <c r="H5" s="110"/>
      <c r="I5" s="107"/>
      <c r="J5" s="16" t="s">
        <v>5</v>
      </c>
      <c r="K5" s="112" t="s">
        <v>45</v>
      </c>
      <c r="L5" s="113"/>
    </row>
    <row r="6" spans="1:12" s="2" customFormat="1" ht="21.75" customHeight="1">
      <c r="A6" s="112" t="s">
        <v>38</v>
      </c>
      <c r="B6" s="113"/>
      <c r="C6" s="112" t="s">
        <v>40</v>
      </c>
      <c r="D6" s="113"/>
      <c r="E6" s="112" t="s">
        <v>38</v>
      </c>
      <c r="F6" s="113"/>
      <c r="G6" s="112" t="s">
        <v>38</v>
      </c>
      <c r="H6" s="113"/>
      <c r="I6" s="107"/>
      <c r="J6" s="16"/>
      <c r="K6" s="112" t="s">
        <v>38</v>
      </c>
      <c r="L6" s="113"/>
    </row>
    <row r="7" spans="1:12" s="2" customFormat="1" ht="21.75" customHeight="1" thickBot="1">
      <c r="A7" s="114"/>
      <c r="B7" s="115"/>
      <c r="C7" s="114" t="s">
        <v>41</v>
      </c>
      <c r="D7" s="115"/>
      <c r="E7" s="114"/>
      <c r="F7" s="115"/>
      <c r="G7" s="116"/>
      <c r="H7" s="115"/>
      <c r="I7" s="108"/>
      <c r="J7" s="17"/>
      <c r="K7" s="43"/>
      <c r="L7" s="44"/>
    </row>
    <row r="8" spans="1:12" s="2" customFormat="1" ht="21.75" customHeight="1" thickTop="1">
      <c r="A8" s="58"/>
      <c r="B8" s="18"/>
      <c r="C8" s="18"/>
      <c r="D8" s="18"/>
      <c r="E8" s="18"/>
      <c r="F8" s="18"/>
      <c r="G8" s="19">
        <v>30408977</v>
      </c>
      <c r="H8" s="20" t="s">
        <v>84</v>
      </c>
      <c r="I8" s="21" t="s">
        <v>7</v>
      </c>
      <c r="J8" s="73"/>
      <c r="K8" s="19">
        <v>37247818</v>
      </c>
      <c r="L8" s="20" t="s">
        <v>116</v>
      </c>
    </row>
    <row r="9" spans="1:12" s="2" customFormat="1" ht="21.75" customHeight="1">
      <c r="A9" s="22"/>
      <c r="B9" s="23"/>
      <c r="C9" s="23"/>
      <c r="D9" s="23"/>
      <c r="E9" s="23"/>
      <c r="F9" s="23"/>
      <c r="G9" s="22"/>
      <c r="H9" s="24"/>
      <c r="I9" s="25" t="s">
        <v>43</v>
      </c>
      <c r="J9" s="72"/>
      <c r="K9" s="22"/>
      <c r="L9" s="24"/>
    </row>
    <row r="10" spans="1:12" s="2" customFormat="1" ht="21.75" customHeight="1">
      <c r="A10" s="22">
        <v>4233000</v>
      </c>
      <c r="B10" s="23" t="s">
        <v>8</v>
      </c>
      <c r="C10" s="26" t="s">
        <v>8</v>
      </c>
      <c r="D10" s="24" t="s">
        <v>8</v>
      </c>
      <c r="E10" s="22">
        <v>4233000</v>
      </c>
      <c r="F10" s="23" t="s">
        <v>8</v>
      </c>
      <c r="G10" s="22">
        <v>855750</v>
      </c>
      <c r="H10" s="24" t="s">
        <v>83</v>
      </c>
      <c r="I10" s="14" t="s">
        <v>31</v>
      </c>
      <c r="J10" s="90" t="s">
        <v>56</v>
      </c>
      <c r="K10" s="22">
        <v>771445</v>
      </c>
      <c r="L10" s="24" t="s">
        <v>93</v>
      </c>
    </row>
    <row r="11" spans="1:12" s="2" customFormat="1" ht="21.75" customHeight="1">
      <c r="A11" s="22">
        <v>738000</v>
      </c>
      <c r="B11" s="23" t="s">
        <v>8</v>
      </c>
      <c r="C11" s="26" t="s">
        <v>8</v>
      </c>
      <c r="D11" s="24" t="s">
        <v>8</v>
      </c>
      <c r="E11" s="22">
        <v>738000</v>
      </c>
      <c r="F11" s="23" t="s">
        <v>8</v>
      </c>
      <c r="G11" s="28">
        <v>428126</v>
      </c>
      <c r="H11" s="24" t="s">
        <v>83</v>
      </c>
      <c r="I11" s="14" t="s">
        <v>53</v>
      </c>
      <c r="J11" s="90" t="s">
        <v>57</v>
      </c>
      <c r="K11" s="28">
        <v>119512</v>
      </c>
      <c r="L11" s="24" t="s">
        <v>90</v>
      </c>
    </row>
    <row r="12" spans="1:12" s="2" customFormat="1" ht="21.75" customHeight="1">
      <c r="A12" s="22">
        <v>400000</v>
      </c>
      <c r="B12" s="23" t="s">
        <v>8</v>
      </c>
      <c r="C12" s="26" t="s">
        <v>8</v>
      </c>
      <c r="D12" s="24" t="s">
        <v>8</v>
      </c>
      <c r="E12" s="22">
        <v>400000</v>
      </c>
      <c r="F12" s="23" t="s">
        <v>8</v>
      </c>
      <c r="G12" s="28">
        <v>185787</v>
      </c>
      <c r="H12" s="24" t="s">
        <v>122</v>
      </c>
      <c r="I12" s="14" t="s">
        <v>32</v>
      </c>
      <c r="J12" s="90" t="s">
        <v>58</v>
      </c>
      <c r="K12" s="28">
        <v>156480</v>
      </c>
      <c r="L12" s="24" t="s">
        <v>105</v>
      </c>
    </row>
    <row r="13" spans="1:12" s="2" customFormat="1" ht="21.75" customHeight="1">
      <c r="A13" s="22">
        <v>100000</v>
      </c>
      <c r="B13" s="23" t="s">
        <v>8</v>
      </c>
      <c r="C13" s="26" t="s">
        <v>8</v>
      </c>
      <c r="D13" s="24" t="s">
        <v>8</v>
      </c>
      <c r="E13" s="22">
        <v>100000</v>
      </c>
      <c r="F13" s="23" t="s">
        <v>8</v>
      </c>
      <c r="G13" s="28">
        <f>40100</f>
        <v>40100</v>
      </c>
      <c r="H13" s="24" t="s">
        <v>8</v>
      </c>
      <c r="I13" s="14" t="s">
        <v>33</v>
      </c>
      <c r="J13" s="90" t="s">
        <v>59</v>
      </c>
      <c r="K13" s="28"/>
      <c r="L13" s="24"/>
    </row>
    <row r="14" spans="1:12" s="2" customFormat="1" ht="21.75" customHeight="1">
      <c r="A14" s="22">
        <v>10000</v>
      </c>
      <c r="B14" s="23" t="s">
        <v>8</v>
      </c>
      <c r="C14" s="26" t="s">
        <v>8</v>
      </c>
      <c r="D14" s="24" t="s">
        <v>8</v>
      </c>
      <c r="E14" s="22">
        <v>10000</v>
      </c>
      <c r="F14" s="23" t="s">
        <v>8</v>
      </c>
      <c r="G14" s="22"/>
      <c r="H14" s="24"/>
      <c r="I14" s="14" t="s">
        <v>34</v>
      </c>
      <c r="J14" s="90" t="s">
        <v>60</v>
      </c>
      <c r="K14" s="22"/>
      <c r="L14" s="24"/>
    </row>
    <row r="15" spans="1:12" s="2" customFormat="1" ht="21.75" customHeight="1">
      <c r="A15" s="22">
        <v>21648000</v>
      </c>
      <c r="B15" s="23" t="s">
        <v>8</v>
      </c>
      <c r="C15" s="26" t="s">
        <v>8</v>
      </c>
      <c r="D15" s="24" t="s">
        <v>8</v>
      </c>
      <c r="E15" s="22">
        <v>21648000</v>
      </c>
      <c r="F15" s="23" t="s">
        <v>8</v>
      </c>
      <c r="G15" s="22">
        <v>12903412</v>
      </c>
      <c r="H15" s="24" t="s">
        <v>97</v>
      </c>
      <c r="I15" s="14" t="s">
        <v>35</v>
      </c>
      <c r="J15" s="90" t="s">
        <v>61</v>
      </c>
      <c r="K15" s="22">
        <v>2956479</v>
      </c>
      <c r="L15" s="24" t="s">
        <v>86</v>
      </c>
    </row>
    <row r="16" spans="1:12" s="2" customFormat="1" ht="21.75" customHeight="1">
      <c r="A16" s="22">
        <v>32000000</v>
      </c>
      <c r="B16" s="23" t="s">
        <v>8</v>
      </c>
      <c r="C16" s="29" t="s">
        <v>8</v>
      </c>
      <c r="D16" s="24" t="s">
        <v>8</v>
      </c>
      <c r="E16" s="22">
        <v>32000000</v>
      </c>
      <c r="F16" s="23" t="s">
        <v>8</v>
      </c>
      <c r="G16" s="28">
        <f>17060455+1442965+2703</f>
        <v>18506123</v>
      </c>
      <c r="H16" s="24" t="s">
        <v>8</v>
      </c>
      <c r="I16" s="14" t="s">
        <v>36</v>
      </c>
      <c r="J16" s="90" t="s">
        <v>62</v>
      </c>
      <c r="K16" s="28">
        <v>2703</v>
      </c>
      <c r="L16" s="24" t="s">
        <v>8</v>
      </c>
    </row>
    <row r="17" spans="1:14" s="2" customFormat="1" ht="21.75" customHeight="1" thickBot="1">
      <c r="A17" s="30">
        <f>SUM(A10:A16)</f>
        <v>59129000</v>
      </c>
      <c r="B17" s="31" t="s">
        <v>8</v>
      </c>
      <c r="C17" s="32" t="s">
        <v>8</v>
      </c>
      <c r="D17" s="33" t="s">
        <v>8</v>
      </c>
      <c r="E17" s="30">
        <f>SUM(E10:E16)</f>
        <v>59129000</v>
      </c>
      <c r="F17" s="31" t="s">
        <v>8</v>
      </c>
      <c r="G17" s="30">
        <v>32919300</v>
      </c>
      <c r="H17" s="33" t="s">
        <v>112</v>
      </c>
      <c r="I17" s="16" t="s">
        <v>37</v>
      </c>
      <c r="J17" s="66"/>
      <c r="K17" s="30">
        <v>4006621</v>
      </c>
      <c r="L17" s="33" t="s">
        <v>109</v>
      </c>
      <c r="N17" s="95"/>
    </row>
    <row r="18" spans="1:14" s="2" customFormat="1" ht="21.75" customHeight="1" thickTop="1">
      <c r="A18" s="97"/>
      <c r="B18" s="16"/>
      <c r="C18" s="98"/>
      <c r="D18" s="24"/>
      <c r="E18" s="22"/>
      <c r="F18" s="23"/>
      <c r="G18" s="22">
        <v>984785</v>
      </c>
      <c r="H18" s="34" t="s">
        <v>98</v>
      </c>
      <c r="I18" s="14" t="s">
        <v>85</v>
      </c>
      <c r="J18" s="99"/>
      <c r="K18" s="22">
        <v>984785</v>
      </c>
      <c r="L18" s="34" t="s">
        <v>98</v>
      </c>
      <c r="N18" s="95"/>
    </row>
    <row r="19" spans="1:14" s="2" customFormat="1" ht="21.75" customHeight="1">
      <c r="A19" s="97"/>
      <c r="B19" s="16"/>
      <c r="C19" s="98"/>
      <c r="D19" s="24"/>
      <c r="E19" s="22"/>
      <c r="F19" s="23"/>
      <c r="G19" s="22">
        <f>1923236+955446</f>
        <v>2878682</v>
      </c>
      <c r="H19" s="34" t="s">
        <v>8</v>
      </c>
      <c r="I19" s="14" t="s">
        <v>91</v>
      </c>
      <c r="J19" s="99"/>
      <c r="K19" s="22"/>
      <c r="L19" s="34"/>
      <c r="N19" s="95"/>
    </row>
    <row r="20" spans="1:12" s="2" customFormat="1" ht="21.75" customHeight="1">
      <c r="A20" s="26"/>
      <c r="B20" s="24"/>
      <c r="C20" s="59"/>
      <c r="D20" s="24"/>
      <c r="E20" s="26"/>
      <c r="F20" s="24"/>
      <c r="G20" s="22">
        <f>4200+4000+3500+8600+4400+4100</f>
        <v>28800</v>
      </c>
      <c r="H20" s="34" t="s">
        <v>8</v>
      </c>
      <c r="I20" s="14" t="s">
        <v>80</v>
      </c>
      <c r="J20" s="92"/>
      <c r="K20" s="22">
        <v>4100</v>
      </c>
      <c r="L20" s="34" t="s">
        <v>8</v>
      </c>
    </row>
    <row r="21" spans="1:12" s="2" customFormat="1" ht="21.75" customHeight="1">
      <c r="A21" s="26"/>
      <c r="B21" s="24"/>
      <c r="C21" s="59"/>
      <c r="D21" s="24"/>
      <c r="E21" s="26"/>
      <c r="F21" s="24"/>
      <c r="G21" s="22">
        <f>43200</f>
        <v>43200</v>
      </c>
      <c r="H21" s="34" t="s">
        <v>8</v>
      </c>
      <c r="I21" s="14" t="s">
        <v>100</v>
      </c>
      <c r="J21" s="92"/>
      <c r="K21" s="22"/>
      <c r="L21" s="34"/>
    </row>
    <row r="22" spans="1:12" s="2" customFormat="1" ht="21.75" customHeight="1">
      <c r="A22" s="26"/>
      <c r="B22" s="24"/>
      <c r="C22" s="35"/>
      <c r="D22" s="24"/>
      <c r="E22" s="26"/>
      <c r="F22" s="24"/>
      <c r="G22" s="35">
        <v>799706</v>
      </c>
      <c r="H22" s="34" t="s">
        <v>89</v>
      </c>
      <c r="I22" s="14" t="s">
        <v>49</v>
      </c>
      <c r="J22" s="90" t="s">
        <v>63</v>
      </c>
      <c r="K22" s="35">
        <v>98314</v>
      </c>
      <c r="L22" s="34" t="s">
        <v>113</v>
      </c>
    </row>
    <row r="23" spans="1:12" s="2" customFormat="1" ht="21.75" customHeight="1">
      <c r="A23" s="26"/>
      <c r="B23" s="24"/>
      <c r="C23" s="35"/>
      <c r="D23" s="24"/>
      <c r="E23" s="26"/>
      <c r="F23" s="24"/>
      <c r="G23" s="35">
        <v>100000</v>
      </c>
      <c r="H23" s="36" t="s">
        <v>8</v>
      </c>
      <c r="I23" s="14" t="s">
        <v>26</v>
      </c>
      <c r="J23" s="90" t="s">
        <v>79</v>
      </c>
      <c r="K23" s="35"/>
      <c r="L23" s="36"/>
    </row>
    <row r="24" spans="1:12" s="2" customFormat="1" ht="21.75" customHeight="1">
      <c r="A24" s="26"/>
      <c r="B24" s="24"/>
      <c r="C24" s="35"/>
      <c r="D24" s="24"/>
      <c r="E24" s="26"/>
      <c r="F24" s="24"/>
      <c r="G24" s="35">
        <v>1604</v>
      </c>
      <c r="H24" s="36" t="s">
        <v>106</v>
      </c>
      <c r="I24" s="37" t="s">
        <v>24</v>
      </c>
      <c r="J24" s="90"/>
      <c r="K24" s="35"/>
      <c r="L24" s="36"/>
    </row>
    <row r="25" spans="1:12" s="2" customFormat="1" ht="21.75" customHeight="1">
      <c r="A25" s="26"/>
      <c r="B25" s="24"/>
      <c r="C25" s="35"/>
      <c r="D25" s="24"/>
      <c r="E25" s="26"/>
      <c r="F25" s="24"/>
      <c r="G25" s="35"/>
      <c r="H25" s="36"/>
      <c r="I25" s="14" t="s">
        <v>115</v>
      </c>
      <c r="J25" s="24"/>
      <c r="K25" s="35">
        <v>0</v>
      </c>
      <c r="L25" s="36" t="s">
        <v>89</v>
      </c>
    </row>
    <row r="26" spans="1:12" s="2" customFormat="1" ht="21.75" customHeight="1">
      <c r="A26" s="26"/>
      <c r="B26" s="24"/>
      <c r="C26" s="35"/>
      <c r="D26" s="24"/>
      <c r="E26" s="26"/>
      <c r="F26" s="24"/>
      <c r="G26" s="35"/>
      <c r="H26" s="36"/>
      <c r="I26" s="37"/>
      <c r="J26" s="23"/>
      <c r="K26" s="35"/>
      <c r="L26" s="36"/>
    </row>
    <row r="27" spans="1:12" s="2" customFormat="1" ht="21.75" customHeight="1">
      <c r="A27" s="26"/>
      <c r="B27" s="24"/>
      <c r="C27" s="35"/>
      <c r="D27" s="24"/>
      <c r="E27" s="26"/>
      <c r="F27" s="24"/>
      <c r="G27" s="35"/>
      <c r="H27" s="36"/>
      <c r="I27" s="37"/>
      <c r="J27" s="23"/>
      <c r="K27" s="35"/>
      <c r="L27" s="36"/>
    </row>
    <row r="28" spans="1:12" s="2" customFormat="1" ht="21.75" customHeight="1">
      <c r="A28" s="26"/>
      <c r="B28" s="24"/>
      <c r="C28" s="35"/>
      <c r="D28" s="24"/>
      <c r="E28" s="26"/>
      <c r="F28" s="24"/>
      <c r="G28" s="35"/>
      <c r="H28" s="36"/>
      <c r="I28" s="37"/>
      <c r="J28" s="23"/>
      <c r="K28" s="35"/>
      <c r="L28" s="36"/>
    </row>
    <row r="29" spans="1:12" s="2" customFormat="1" ht="21.75" customHeight="1">
      <c r="A29" s="71"/>
      <c r="B29" s="70"/>
      <c r="C29" s="67"/>
      <c r="D29" s="70"/>
      <c r="E29" s="71"/>
      <c r="F29" s="70"/>
      <c r="G29" s="67"/>
      <c r="H29" s="68"/>
      <c r="I29" s="65"/>
      <c r="J29" s="72"/>
      <c r="K29" s="67"/>
      <c r="L29" s="68"/>
    </row>
    <row r="30" spans="1:12" s="2" customFormat="1" ht="21.75" customHeight="1">
      <c r="A30" s="71"/>
      <c r="B30" s="70"/>
      <c r="C30" s="67"/>
      <c r="D30" s="70"/>
      <c r="E30" s="71"/>
      <c r="F30" s="70"/>
      <c r="G30" s="67"/>
      <c r="H30" s="68"/>
      <c r="I30" s="65"/>
      <c r="J30" s="72"/>
      <c r="K30" s="67"/>
      <c r="L30" s="68"/>
    </row>
    <row r="31" spans="1:12" s="2" customFormat="1" ht="21.75" customHeight="1">
      <c r="A31" s="71"/>
      <c r="B31" s="70"/>
      <c r="C31" s="67"/>
      <c r="D31" s="70"/>
      <c r="E31" s="71"/>
      <c r="F31" s="70"/>
      <c r="G31" s="67"/>
      <c r="H31" s="68"/>
      <c r="I31" s="65"/>
      <c r="J31" s="72"/>
      <c r="K31" s="67"/>
      <c r="L31" s="68"/>
    </row>
    <row r="32" spans="1:12" s="2" customFormat="1" ht="21.75" customHeight="1">
      <c r="A32" s="71"/>
      <c r="B32" s="70"/>
      <c r="C32" s="67"/>
      <c r="D32" s="70"/>
      <c r="E32" s="71"/>
      <c r="F32" s="70"/>
      <c r="G32" s="67"/>
      <c r="H32" s="68"/>
      <c r="I32" s="65"/>
      <c r="J32" s="72"/>
      <c r="K32" s="67"/>
      <c r="L32" s="68"/>
    </row>
    <row r="33" spans="1:12" s="2" customFormat="1" ht="21.75" customHeight="1">
      <c r="A33" s="26"/>
      <c r="B33" s="24"/>
      <c r="C33" s="35"/>
      <c r="D33" s="24"/>
      <c r="E33" s="26"/>
      <c r="F33" s="24"/>
      <c r="G33" s="35"/>
      <c r="H33" s="36"/>
      <c r="I33" s="37"/>
      <c r="J33" s="23"/>
      <c r="K33" s="35"/>
      <c r="L33" s="36"/>
    </row>
    <row r="34" spans="1:17" s="2" customFormat="1" ht="21.75" customHeight="1">
      <c r="A34" s="26"/>
      <c r="B34" s="24"/>
      <c r="C34" s="35"/>
      <c r="D34" s="24"/>
      <c r="E34" s="26"/>
      <c r="F34" s="24"/>
      <c r="G34" s="35"/>
      <c r="H34" s="36"/>
      <c r="I34" s="37"/>
      <c r="J34" s="23"/>
      <c r="K34" s="35"/>
      <c r="L34" s="36"/>
      <c r="P34" s="101"/>
      <c r="Q34" s="79"/>
    </row>
    <row r="35" spans="1:12" s="2" customFormat="1" ht="21.75" customHeight="1">
      <c r="A35" s="26"/>
      <c r="B35" s="24"/>
      <c r="C35" s="35"/>
      <c r="D35" s="24"/>
      <c r="E35" s="26"/>
      <c r="F35" s="24"/>
      <c r="G35" s="35"/>
      <c r="H35" s="36"/>
      <c r="I35" s="37"/>
      <c r="J35" s="37"/>
      <c r="K35" s="35"/>
      <c r="L35" s="36"/>
    </row>
    <row r="36" spans="1:12" s="2" customFormat="1" ht="21.75" customHeight="1">
      <c r="A36" s="60" t="s">
        <v>8</v>
      </c>
      <c r="B36" s="57" t="s">
        <v>8</v>
      </c>
      <c r="C36" s="60">
        <f>SUM(C20:C35)</f>
        <v>0</v>
      </c>
      <c r="D36" s="54" t="s">
        <v>8</v>
      </c>
      <c r="E36" s="60" t="s">
        <v>8</v>
      </c>
      <c r="F36" s="57" t="s">
        <v>8</v>
      </c>
      <c r="G36" s="38">
        <v>4836778</v>
      </c>
      <c r="H36" s="39" t="s">
        <v>103</v>
      </c>
      <c r="I36" s="8"/>
      <c r="J36" s="23"/>
      <c r="K36" s="38">
        <v>1087200</v>
      </c>
      <c r="L36" s="39" t="s">
        <v>99</v>
      </c>
    </row>
    <row r="37" spans="1:12" s="2" customFormat="1" ht="21.75" customHeight="1">
      <c r="A37" s="40">
        <f>A17</f>
        <v>59129000</v>
      </c>
      <c r="B37" s="56"/>
      <c r="C37" s="61">
        <f>C36</f>
        <v>0</v>
      </c>
      <c r="D37" s="41" t="s">
        <v>8</v>
      </c>
      <c r="E37" s="61">
        <f>A37+C37</f>
        <v>59129000</v>
      </c>
      <c r="F37" s="56" t="s">
        <v>8</v>
      </c>
      <c r="G37" s="40">
        <v>37756078</v>
      </c>
      <c r="H37" s="41" t="s">
        <v>125</v>
      </c>
      <c r="I37" s="42" t="s">
        <v>30</v>
      </c>
      <c r="J37" s="62"/>
      <c r="K37" s="40">
        <v>5093822</v>
      </c>
      <c r="L37" s="41" t="s">
        <v>119</v>
      </c>
    </row>
    <row r="38" spans="1:12" s="2" customFormat="1" ht="21.75" customHeight="1">
      <c r="A38" s="77"/>
      <c r="B38" s="76"/>
      <c r="C38" s="78"/>
      <c r="D38" s="79"/>
      <c r="E38" s="78"/>
      <c r="F38" s="76"/>
      <c r="G38" s="77"/>
      <c r="H38" s="79"/>
      <c r="I38" s="76"/>
      <c r="J38" s="80"/>
      <c r="K38" s="77"/>
      <c r="L38" s="79"/>
    </row>
    <row r="39" spans="1:12" s="2" customFormat="1" ht="21" customHeight="1" thickBot="1">
      <c r="A39" s="117" t="s">
        <v>16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1:12" s="2" customFormat="1" ht="21" customHeight="1" thickTop="1">
      <c r="A40" s="103" t="s">
        <v>0</v>
      </c>
      <c r="B40" s="104"/>
      <c r="C40" s="104"/>
      <c r="D40" s="104"/>
      <c r="E40" s="104"/>
      <c r="F40" s="104"/>
      <c r="G40" s="104"/>
      <c r="H40" s="105"/>
      <c r="I40" s="105" t="s">
        <v>1</v>
      </c>
      <c r="J40" s="15" t="s">
        <v>2</v>
      </c>
      <c r="K40" s="103" t="s">
        <v>44</v>
      </c>
      <c r="L40" s="105"/>
    </row>
    <row r="41" spans="1:12" s="2" customFormat="1" ht="21" customHeight="1">
      <c r="A41" s="109" t="s">
        <v>3</v>
      </c>
      <c r="B41" s="110"/>
      <c r="C41" s="109" t="s">
        <v>39</v>
      </c>
      <c r="D41" s="110"/>
      <c r="E41" s="109" t="s">
        <v>42</v>
      </c>
      <c r="F41" s="110"/>
      <c r="G41" s="111" t="s">
        <v>4</v>
      </c>
      <c r="H41" s="110"/>
      <c r="I41" s="113"/>
      <c r="J41" s="16" t="s">
        <v>5</v>
      </c>
      <c r="K41" s="112" t="s">
        <v>45</v>
      </c>
      <c r="L41" s="113"/>
    </row>
    <row r="42" spans="1:12" s="2" customFormat="1" ht="21" customHeight="1">
      <c r="A42" s="112" t="s">
        <v>38</v>
      </c>
      <c r="B42" s="113"/>
      <c r="C42" s="112" t="s">
        <v>40</v>
      </c>
      <c r="D42" s="113"/>
      <c r="E42" s="112" t="s">
        <v>38</v>
      </c>
      <c r="F42" s="113"/>
      <c r="G42" s="4"/>
      <c r="H42" s="11"/>
      <c r="I42" s="113"/>
      <c r="J42" s="16"/>
      <c r="K42" s="112" t="s">
        <v>38</v>
      </c>
      <c r="L42" s="113"/>
    </row>
    <row r="43" spans="1:12" s="2" customFormat="1" ht="21" customHeight="1" thickBot="1">
      <c r="A43" s="114"/>
      <c r="B43" s="115"/>
      <c r="C43" s="114" t="s">
        <v>41</v>
      </c>
      <c r="D43" s="115"/>
      <c r="E43" s="114"/>
      <c r="F43" s="115"/>
      <c r="G43" s="116" t="s">
        <v>6</v>
      </c>
      <c r="H43" s="115"/>
      <c r="I43" s="115"/>
      <c r="J43" s="17"/>
      <c r="K43" s="114"/>
      <c r="L43" s="115"/>
    </row>
    <row r="44" spans="1:12" s="3" customFormat="1" ht="21" customHeight="1" thickTop="1">
      <c r="A44" s="18"/>
      <c r="B44" s="18"/>
      <c r="C44" s="18"/>
      <c r="D44" s="18"/>
      <c r="E44" s="18"/>
      <c r="F44" s="18"/>
      <c r="G44" s="18"/>
      <c r="H44" s="45"/>
      <c r="I44" s="21" t="s">
        <v>10</v>
      </c>
      <c r="J44" s="73"/>
      <c r="K44" s="18"/>
      <c r="L44" s="18"/>
    </row>
    <row r="45" spans="1:14" s="3" customFormat="1" ht="21" customHeight="1">
      <c r="A45" s="22">
        <v>20681490</v>
      </c>
      <c r="B45" s="24" t="s">
        <v>8</v>
      </c>
      <c r="C45" s="26" t="s">
        <v>8</v>
      </c>
      <c r="D45" s="24" t="s">
        <v>8</v>
      </c>
      <c r="E45" s="22">
        <f>A45</f>
        <v>20681490</v>
      </c>
      <c r="F45" s="24" t="s">
        <v>8</v>
      </c>
      <c r="G45" s="35">
        <f>1530000+1543371+323494+196324+3005100+556939+502739+1482800</f>
        <v>9140767</v>
      </c>
      <c r="H45" s="24" t="s">
        <v>8</v>
      </c>
      <c r="I45" s="14" t="s">
        <v>17</v>
      </c>
      <c r="J45" s="90" t="s">
        <v>64</v>
      </c>
      <c r="K45" s="35">
        <v>502739</v>
      </c>
      <c r="L45" s="24" t="s">
        <v>8</v>
      </c>
      <c r="N45" s="94"/>
    </row>
    <row r="46" spans="1:14" s="3" customFormat="1" ht="21" customHeight="1">
      <c r="A46" s="22">
        <f>3163920</f>
        <v>3163920</v>
      </c>
      <c r="B46" s="24" t="s">
        <v>8</v>
      </c>
      <c r="C46" s="26" t="s">
        <v>8</v>
      </c>
      <c r="D46" s="24" t="s">
        <v>8</v>
      </c>
      <c r="E46" s="22">
        <f aca="true" t="shared" si="0" ref="E46:E56">A46</f>
        <v>3163920</v>
      </c>
      <c r="F46" s="24" t="s">
        <v>8</v>
      </c>
      <c r="G46" s="35">
        <f>263660+263660+263660+263660+263660+263660</f>
        <v>1581960</v>
      </c>
      <c r="H46" s="24" t="s">
        <v>8</v>
      </c>
      <c r="I46" s="14" t="s">
        <v>28</v>
      </c>
      <c r="J46" s="90" t="s">
        <v>65</v>
      </c>
      <c r="K46" s="35">
        <v>263660</v>
      </c>
      <c r="L46" s="24" t="s">
        <v>8</v>
      </c>
      <c r="N46" s="94"/>
    </row>
    <row r="47" spans="1:14" s="3" customFormat="1" ht="21" customHeight="1">
      <c r="A47" s="22">
        <f>2593560+252000+2204400+24000+42000+203040+1329960+42000+545400+42000+1250640+42000+336360+42000</f>
        <v>8949360</v>
      </c>
      <c r="B47" s="24" t="s">
        <v>8</v>
      </c>
      <c r="C47" s="26" t="s">
        <v>8</v>
      </c>
      <c r="D47" s="24" t="s">
        <v>8</v>
      </c>
      <c r="E47" s="22">
        <f t="shared" si="0"/>
        <v>8949360</v>
      </c>
      <c r="F47" s="24" t="s">
        <v>8</v>
      </c>
      <c r="G47" s="35">
        <f>665260+665260+665260+664668+709750+709750</f>
        <v>4079948</v>
      </c>
      <c r="H47" s="24" t="s">
        <v>8</v>
      </c>
      <c r="I47" s="14" t="s">
        <v>51</v>
      </c>
      <c r="J47" s="90" t="s">
        <v>66</v>
      </c>
      <c r="K47" s="35">
        <v>709750</v>
      </c>
      <c r="L47" s="24" t="s">
        <v>8</v>
      </c>
      <c r="N47" s="94"/>
    </row>
    <row r="48" spans="1:14" s="3" customFormat="1" ht="21" customHeight="1">
      <c r="A48" s="22">
        <f>1188000+108540+416040+62220+487080+58260+436000+60000+222480+416280+58680+445920+60000+108000+12000</f>
        <v>4139500</v>
      </c>
      <c r="B48" s="24" t="s">
        <v>8</v>
      </c>
      <c r="C48" s="26" t="s">
        <v>8</v>
      </c>
      <c r="D48" s="24" t="s">
        <v>8</v>
      </c>
      <c r="E48" s="22">
        <f t="shared" si="0"/>
        <v>4139500</v>
      </c>
      <c r="F48" s="24" t="s">
        <v>8</v>
      </c>
      <c r="G48" s="35">
        <f>307100+293731+330144+343670+343670+343670</f>
        <v>1961985</v>
      </c>
      <c r="H48" s="24" t="s">
        <v>8</v>
      </c>
      <c r="I48" s="14" t="s">
        <v>52</v>
      </c>
      <c r="J48" s="90" t="s">
        <v>66</v>
      </c>
      <c r="K48" s="35">
        <v>343670</v>
      </c>
      <c r="L48" s="24" t="s">
        <v>8</v>
      </c>
      <c r="N48" s="94"/>
    </row>
    <row r="49" spans="1:14" s="3" customFormat="1" ht="21" customHeight="1">
      <c r="A49" s="22">
        <f>536000+362770+111000+216600+158600+218910+67160+37030</f>
        <v>1708070</v>
      </c>
      <c r="B49" s="24" t="s">
        <v>8</v>
      </c>
      <c r="C49" s="26" t="s">
        <v>8</v>
      </c>
      <c r="D49" s="24" t="s">
        <v>8</v>
      </c>
      <c r="E49" s="22">
        <f t="shared" si="0"/>
        <v>1708070</v>
      </c>
      <c r="F49" s="24" t="s">
        <v>8</v>
      </c>
      <c r="G49" s="35">
        <f>33750+36500+25900+37800+22429+37030</f>
        <v>193409</v>
      </c>
      <c r="H49" s="24" t="s">
        <v>8</v>
      </c>
      <c r="I49" s="14" t="s">
        <v>19</v>
      </c>
      <c r="J49" s="90" t="s">
        <v>67</v>
      </c>
      <c r="K49" s="35">
        <v>37030</v>
      </c>
      <c r="L49" s="24" t="s">
        <v>8</v>
      </c>
      <c r="N49" s="94"/>
    </row>
    <row r="50" spans="1:15" s="3" customFormat="1" ht="21" customHeight="1">
      <c r="A50" s="22">
        <f>1839400+165000+168400+285000+120000+876400+190000+70000+154000+390000+340000+90000+285000+150000+45000+80000+140000</f>
        <v>5388200</v>
      </c>
      <c r="B50" s="24" t="s">
        <v>8</v>
      </c>
      <c r="C50" s="26" t="s">
        <v>8</v>
      </c>
      <c r="D50" s="24" t="s">
        <v>8</v>
      </c>
      <c r="E50" s="22">
        <f t="shared" si="0"/>
        <v>5388200</v>
      </c>
      <c r="F50" s="24" t="s">
        <v>8</v>
      </c>
      <c r="G50" s="35">
        <v>1787911</v>
      </c>
      <c r="H50" s="24" t="s">
        <v>97</v>
      </c>
      <c r="I50" s="14" t="s">
        <v>18</v>
      </c>
      <c r="J50" s="90" t="s">
        <v>68</v>
      </c>
      <c r="K50" s="35">
        <v>214494</v>
      </c>
      <c r="L50" s="24" t="s">
        <v>86</v>
      </c>
      <c r="N50" s="94"/>
      <c r="O50" s="94"/>
    </row>
    <row r="51" spans="1:14" s="3" customFormat="1" ht="21" customHeight="1">
      <c r="A51" s="22">
        <f>500000+160000+192500+125000+1850160+40000+90000+135000+310000+70000+35000+10000</f>
        <v>3517660</v>
      </c>
      <c r="B51" s="24" t="s">
        <v>8</v>
      </c>
      <c r="C51" s="26" t="s">
        <v>8</v>
      </c>
      <c r="D51" s="24" t="s">
        <v>8</v>
      </c>
      <c r="E51" s="22">
        <f t="shared" si="0"/>
        <v>3517660</v>
      </c>
      <c r="F51" s="24" t="s">
        <v>8</v>
      </c>
      <c r="G51" s="35">
        <v>789832</v>
      </c>
      <c r="H51" s="24" t="s">
        <v>90</v>
      </c>
      <c r="I51" s="14" t="s">
        <v>20</v>
      </c>
      <c r="J51" s="90" t="s">
        <v>69</v>
      </c>
      <c r="K51" s="35">
        <v>285603</v>
      </c>
      <c r="L51" s="24" t="s">
        <v>111</v>
      </c>
      <c r="N51" s="94"/>
    </row>
    <row r="52" spans="1:14" s="3" customFormat="1" ht="21" customHeight="1">
      <c r="A52" s="28">
        <f>440000</f>
        <v>440000</v>
      </c>
      <c r="B52" s="24" t="s">
        <v>8</v>
      </c>
      <c r="C52" s="26" t="s">
        <v>8</v>
      </c>
      <c r="D52" s="24" t="s">
        <v>8</v>
      </c>
      <c r="E52" s="22">
        <f t="shared" si="0"/>
        <v>440000</v>
      </c>
      <c r="F52" s="24" t="s">
        <v>8</v>
      </c>
      <c r="G52" s="35">
        <v>182267</v>
      </c>
      <c r="H52" s="24" t="s">
        <v>92</v>
      </c>
      <c r="I52" s="14" t="s">
        <v>22</v>
      </c>
      <c r="J52" s="90" t="s">
        <v>70</v>
      </c>
      <c r="K52" s="35">
        <v>27445</v>
      </c>
      <c r="L52" s="24" t="s">
        <v>118</v>
      </c>
      <c r="N52" s="94"/>
    </row>
    <row r="53" spans="1:14" s="3" customFormat="1" ht="21" customHeight="1">
      <c r="A53" s="22">
        <f>71400+45400+21800+15000+16000+4300</f>
        <v>173900</v>
      </c>
      <c r="B53" s="24" t="s">
        <v>8</v>
      </c>
      <c r="C53" s="26" t="s">
        <v>8</v>
      </c>
      <c r="D53" s="24" t="s">
        <v>8</v>
      </c>
      <c r="E53" s="22">
        <f t="shared" si="0"/>
        <v>173900</v>
      </c>
      <c r="F53" s="24" t="s">
        <v>8</v>
      </c>
      <c r="G53" s="28"/>
      <c r="H53" s="24"/>
      <c r="I53" s="14" t="s">
        <v>21</v>
      </c>
      <c r="J53" s="90" t="s">
        <v>71</v>
      </c>
      <c r="K53" s="28"/>
      <c r="L53" s="24"/>
      <c r="N53" s="94"/>
    </row>
    <row r="54" spans="1:14" s="3" customFormat="1" ht="21" customHeight="1">
      <c r="A54" s="28">
        <f>279900+450000+6122000</f>
        <v>6851900</v>
      </c>
      <c r="B54" s="24" t="s">
        <v>8</v>
      </c>
      <c r="C54" s="26" t="s">
        <v>8</v>
      </c>
      <c r="D54" s="24" t="s">
        <v>8</v>
      </c>
      <c r="E54" s="22">
        <f t="shared" si="0"/>
        <v>6851900</v>
      </c>
      <c r="F54" s="24" t="s">
        <v>8</v>
      </c>
      <c r="G54" s="28"/>
      <c r="H54" s="24"/>
      <c r="I54" s="14" t="s">
        <v>27</v>
      </c>
      <c r="J54" s="90" t="s">
        <v>72</v>
      </c>
      <c r="K54" s="28"/>
      <c r="L54" s="24"/>
      <c r="N54" s="94"/>
    </row>
    <row r="55" spans="1:14" s="3" customFormat="1" ht="21" customHeight="1">
      <c r="A55" s="22">
        <v>25000</v>
      </c>
      <c r="B55" s="24" t="s">
        <v>8</v>
      </c>
      <c r="C55" s="26" t="s">
        <v>8</v>
      </c>
      <c r="D55" s="24" t="s">
        <v>8</v>
      </c>
      <c r="E55" s="22">
        <f t="shared" si="0"/>
        <v>25000</v>
      </c>
      <c r="F55" s="24" t="s">
        <v>8</v>
      </c>
      <c r="G55" s="35"/>
      <c r="H55" s="24"/>
      <c r="I55" s="14" t="s">
        <v>23</v>
      </c>
      <c r="J55" s="90" t="s">
        <v>73</v>
      </c>
      <c r="K55" s="28"/>
      <c r="L55" s="24"/>
      <c r="N55" s="94"/>
    </row>
    <row r="56" spans="1:14" s="3" customFormat="1" ht="21" customHeight="1">
      <c r="A56" s="22">
        <f>3330000+650000+110000</f>
        <v>4090000</v>
      </c>
      <c r="B56" s="24" t="s">
        <v>8</v>
      </c>
      <c r="C56" s="26" t="s">
        <v>8</v>
      </c>
      <c r="D56" s="24" t="s">
        <v>8</v>
      </c>
      <c r="E56" s="22">
        <f t="shared" si="0"/>
        <v>4090000</v>
      </c>
      <c r="F56" s="24" t="s">
        <v>8</v>
      </c>
      <c r="G56" s="28">
        <f>823000+823000+50000+30000</f>
        <v>1726000</v>
      </c>
      <c r="H56" s="24" t="s">
        <v>8</v>
      </c>
      <c r="I56" s="46" t="s">
        <v>9</v>
      </c>
      <c r="J56" s="90" t="s">
        <v>74</v>
      </c>
      <c r="K56" s="28">
        <v>30000</v>
      </c>
      <c r="L56" s="24" t="s">
        <v>8</v>
      </c>
      <c r="N56" s="94"/>
    </row>
    <row r="57" spans="1:14" s="3" customFormat="1" ht="21" customHeight="1" thickBot="1">
      <c r="A57" s="30">
        <f>SUM(A45:A56)</f>
        <v>59129000</v>
      </c>
      <c r="B57" s="48" t="s">
        <v>8</v>
      </c>
      <c r="C57" s="32" t="s">
        <v>8</v>
      </c>
      <c r="D57" s="33" t="s">
        <v>8</v>
      </c>
      <c r="E57" s="47">
        <f>SUM(E45:E56)</f>
        <v>59129000</v>
      </c>
      <c r="F57" s="48" t="s">
        <v>8</v>
      </c>
      <c r="G57" s="49">
        <v>21444081</v>
      </c>
      <c r="H57" s="33" t="s">
        <v>123</v>
      </c>
      <c r="I57" s="50"/>
      <c r="J57" s="93"/>
      <c r="K57" s="49">
        <v>2414392</v>
      </c>
      <c r="L57" s="33" t="s">
        <v>111</v>
      </c>
      <c r="N57" s="94"/>
    </row>
    <row r="58" spans="1:13" s="3" customFormat="1" ht="21" customHeight="1" thickTop="1">
      <c r="A58" s="28"/>
      <c r="B58" s="5"/>
      <c r="C58" s="5"/>
      <c r="D58" s="5"/>
      <c r="E58" s="5"/>
      <c r="F58" s="5"/>
      <c r="G58" s="35">
        <v>1174688</v>
      </c>
      <c r="H58" s="24" t="s">
        <v>54</v>
      </c>
      <c r="I58" s="14" t="s">
        <v>15</v>
      </c>
      <c r="J58" s="90" t="s">
        <v>75</v>
      </c>
      <c r="K58" s="35"/>
      <c r="L58" s="24"/>
      <c r="M58" s="75"/>
    </row>
    <row r="59" spans="1:13" s="3" customFormat="1" ht="21" customHeight="1">
      <c r="A59" s="28"/>
      <c r="B59" s="5"/>
      <c r="C59" s="5"/>
      <c r="D59" s="5"/>
      <c r="E59" s="5"/>
      <c r="F59" s="5"/>
      <c r="G59" s="35">
        <v>949200</v>
      </c>
      <c r="H59" s="24" t="s">
        <v>8</v>
      </c>
      <c r="I59" s="14" t="s">
        <v>85</v>
      </c>
      <c r="J59" s="90"/>
      <c r="K59" s="35">
        <v>949200</v>
      </c>
      <c r="L59" s="24" t="s">
        <v>8</v>
      </c>
      <c r="M59" s="75"/>
    </row>
    <row r="60" spans="1:14" s="3" customFormat="1" ht="21" customHeight="1">
      <c r="A60" s="28"/>
      <c r="B60" s="5"/>
      <c r="C60" s="5"/>
      <c r="D60" s="5"/>
      <c r="E60" s="5"/>
      <c r="F60" s="5"/>
      <c r="G60" s="35">
        <v>4756236</v>
      </c>
      <c r="H60" s="24" t="s">
        <v>82</v>
      </c>
      <c r="I60" s="14" t="s">
        <v>48</v>
      </c>
      <c r="J60" s="90" t="s">
        <v>76</v>
      </c>
      <c r="K60" s="35"/>
      <c r="L60" s="24"/>
      <c r="M60" s="75"/>
      <c r="N60" s="95"/>
    </row>
    <row r="61" spans="1:14" s="3" customFormat="1" ht="21" customHeight="1">
      <c r="A61" s="28"/>
      <c r="B61" s="5"/>
      <c r="C61" s="5"/>
      <c r="D61" s="5"/>
      <c r="E61" s="5"/>
      <c r="F61" s="5"/>
      <c r="G61" s="35">
        <v>953128</v>
      </c>
      <c r="H61" s="24" t="s">
        <v>124</v>
      </c>
      <c r="I61" s="14" t="s">
        <v>49</v>
      </c>
      <c r="J61" s="90" t="s">
        <v>63</v>
      </c>
      <c r="K61" s="35">
        <v>90826</v>
      </c>
      <c r="L61" s="24" t="s">
        <v>94</v>
      </c>
      <c r="M61" s="75"/>
      <c r="N61" s="94"/>
    </row>
    <row r="62" spans="1:14" s="3" customFormat="1" ht="21" customHeight="1">
      <c r="A62" s="28"/>
      <c r="B62" s="5"/>
      <c r="C62" s="5"/>
      <c r="D62" s="5"/>
      <c r="E62" s="5"/>
      <c r="F62" s="5"/>
      <c r="G62" s="35">
        <v>498</v>
      </c>
      <c r="H62" s="24" t="s">
        <v>86</v>
      </c>
      <c r="I62" s="14" t="s">
        <v>87</v>
      </c>
      <c r="J62" s="90" t="s">
        <v>77</v>
      </c>
      <c r="K62" s="35"/>
      <c r="L62" s="24"/>
      <c r="M62" s="75"/>
      <c r="N62" s="96"/>
    </row>
    <row r="63" spans="1:13" s="3" customFormat="1" ht="21" customHeight="1">
      <c r="A63" s="28"/>
      <c r="B63" s="5"/>
      <c r="C63" s="5"/>
      <c r="D63" s="5"/>
      <c r="E63" s="5"/>
      <c r="F63" s="5"/>
      <c r="G63" s="35"/>
      <c r="H63" s="24"/>
      <c r="I63" s="14" t="s">
        <v>29</v>
      </c>
      <c r="J63" s="90" t="s">
        <v>78</v>
      </c>
      <c r="K63" s="35"/>
      <c r="L63" s="24"/>
      <c r="M63" s="75"/>
    </row>
    <row r="64" spans="1:19" s="3" customFormat="1" ht="21" customHeight="1">
      <c r="A64" s="28"/>
      <c r="B64" s="5"/>
      <c r="C64" s="5"/>
      <c r="D64" s="5"/>
      <c r="E64" s="5"/>
      <c r="F64" s="5"/>
      <c r="G64" s="35">
        <f>30500-30500+3042900+99800-3005100-37800+1626900-99800+1661348-1626900</f>
        <v>1661348</v>
      </c>
      <c r="H64" s="24" t="s">
        <v>8</v>
      </c>
      <c r="I64" s="14" t="s">
        <v>50</v>
      </c>
      <c r="J64" s="90" t="s">
        <v>79</v>
      </c>
      <c r="K64" s="35">
        <v>1661348</v>
      </c>
      <c r="L64" s="24" t="s">
        <v>8</v>
      </c>
      <c r="M64" s="75"/>
      <c r="N64" s="94"/>
      <c r="S64" s="100"/>
    </row>
    <row r="65" spans="1:13" s="3" customFormat="1" ht="21" customHeight="1">
      <c r="A65" s="28"/>
      <c r="B65" s="5"/>
      <c r="C65" s="5"/>
      <c r="D65" s="5"/>
      <c r="E65" s="5"/>
      <c r="F65" s="5"/>
      <c r="G65" s="35"/>
      <c r="H65" s="24"/>
      <c r="I65" s="14"/>
      <c r="J65" s="91"/>
      <c r="K65" s="35"/>
      <c r="L65" s="24"/>
      <c r="M65" s="75"/>
    </row>
    <row r="66" spans="1:13" s="3" customFormat="1" ht="21" customHeight="1">
      <c r="A66" s="28"/>
      <c r="B66" s="5"/>
      <c r="C66" s="5"/>
      <c r="D66" s="5"/>
      <c r="E66" s="5"/>
      <c r="F66" s="5"/>
      <c r="G66" s="35"/>
      <c r="H66" s="24"/>
      <c r="I66" s="64"/>
      <c r="J66" s="27"/>
      <c r="K66" s="35"/>
      <c r="L66" s="24"/>
      <c r="M66" s="81"/>
    </row>
    <row r="67" spans="1:13" s="3" customFormat="1" ht="21" customHeight="1">
      <c r="A67" s="28"/>
      <c r="B67" s="5"/>
      <c r="C67" s="5"/>
      <c r="D67" s="5"/>
      <c r="E67" s="5"/>
      <c r="F67" s="5"/>
      <c r="G67" s="35"/>
      <c r="H67" s="24"/>
      <c r="I67" s="64"/>
      <c r="J67" s="23"/>
      <c r="K67" s="35"/>
      <c r="L67" s="24"/>
      <c r="M67" s="81"/>
    </row>
    <row r="68" spans="1:13" s="3" customFormat="1" ht="21" customHeight="1">
      <c r="A68" s="63" t="s">
        <v>8</v>
      </c>
      <c r="B68" s="54" t="s">
        <v>8</v>
      </c>
      <c r="C68" s="60">
        <f>SUM(C58:C67)</f>
        <v>0</v>
      </c>
      <c r="D68" s="54" t="s">
        <v>8</v>
      </c>
      <c r="E68" s="63" t="s">
        <v>8</v>
      </c>
      <c r="F68" s="54" t="s">
        <v>8</v>
      </c>
      <c r="G68" s="51">
        <v>9495100</v>
      </c>
      <c r="H68" s="39" t="s">
        <v>81</v>
      </c>
      <c r="I68" s="74"/>
      <c r="J68" s="9"/>
      <c r="K68" s="51">
        <v>2701374</v>
      </c>
      <c r="L68" s="39" t="s">
        <v>94</v>
      </c>
      <c r="M68" s="81"/>
    </row>
    <row r="69" spans="1:13" s="3" customFormat="1" ht="21" customHeight="1">
      <c r="A69" s="40">
        <f>A57</f>
        <v>59129000</v>
      </c>
      <c r="B69" s="56" t="s">
        <v>8</v>
      </c>
      <c r="C69" s="61">
        <f>C68</f>
        <v>0</v>
      </c>
      <c r="D69" s="41" t="s">
        <v>8</v>
      </c>
      <c r="E69" s="40">
        <f>E57+C69</f>
        <v>59129000</v>
      </c>
      <c r="F69" s="56" t="s">
        <v>8</v>
      </c>
      <c r="G69" s="52">
        <v>30939181</v>
      </c>
      <c r="H69" s="41" t="s">
        <v>114</v>
      </c>
      <c r="I69" s="10" t="s">
        <v>11</v>
      </c>
      <c r="J69" s="7"/>
      <c r="K69" s="52">
        <v>5115767</v>
      </c>
      <c r="L69" s="41" t="s">
        <v>8</v>
      </c>
      <c r="M69" s="81"/>
    </row>
    <row r="70" spans="1:16" s="3" customFormat="1" ht="21" customHeight="1">
      <c r="A70" s="6"/>
      <c r="B70" s="6"/>
      <c r="C70" s="6"/>
      <c r="D70" s="6"/>
      <c r="E70" s="6"/>
      <c r="F70" s="7"/>
      <c r="G70" s="53">
        <v>6816896</v>
      </c>
      <c r="H70" s="54" t="s">
        <v>92</v>
      </c>
      <c r="I70" s="69" t="s">
        <v>12</v>
      </c>
      <c r="J70" s="7"/>
      <c r="K70" s="53"/>
      <c r="L70" s="54"/>
      <c r="M70" s="81"/>
      <c r="P70" s="94"/>
    </row>
    <row r="71" spans="1:13" s="3" customFormat="1" ht="21" customHeight="1">
      <c r="A71" s="6"/>
      <c r="B71" s="6"/>
      <c r="C71" s="6"/>
      <c r="D71" s="6"/>
      <c r="E71" s="6"/>
      <c r="F71" s="7"/>
      <c r="G71" s="55"/>
      <c r="H71" s="24"/>
      <c r="I71" s="82" t="s">
        <v>13</v>
      </c>
      <c r="J71" s="7"/>
      <c r="K71" s="55"/>
      <c r="L71" s="24"/>
      <c r="M71" s="81"/>
    </row>
    <row r="72" spans="1:14" s="3" customFormat="1" ht="21" customHeight="1">
      <c r="A72" s="6"/>
      <c r="B72" s="6"/>
      <c r="C72" s="6"/>
      <c r="D72" s="6"/>
      <c r="E72" s="6"/>
      <c r="F72" s="7"/>
      <c r="G72" s="28"/>
      <c r="H72" s="24"/>
      <c r="I72" s="82" t="s">
        <v>14</v>
      </c>
      <c r="J72" s="7"/>
      <c r="K72" s="28" t="s">
        <v>120</v>
      </c>
      <c r="L72" s="24" t="s">
        <v>121</v>
      </c>
      <c r="M72" s="81"/>
      <c r="N72" s="94"/>
    </row>
    <row r="73" spans="1:13" s="3" customFormat="1" ht="21" customHeight="1" thickBot="1">
      <c r="A73" s="4"/>
      <c r="B73" s="4"/>
      <c r="C73" s="4"/>
      <c r="D73" s="4"/>
      <c r="E73" s="4"/>
      <c r="F73" s="11"/>
      <c r="G73" s="49">
        <v>37225874</v>
      </c>
      <c r="H73" s="33" t="s">
        <v>101</v>
      </c>
      <c r="I73" s="83" t="s">
        <v>47</v>
      </c>
      <c r="J73" s="7"/>
      <c r="K73" s="49">
        <v>37225874</v>
      </c>
      <c r="L73" s="33" t="s">
        <v>101</v>
      </c>
      <c r="M73" s="81"/>
    </row>
    <row r="74" spans="1:12" s="3" customFormat="1" ht="21" customHeight="1" thickTop="1">
      <c r="A74" s="6"/>
      <c r="B74" s="6"/>
      <c r="C74" s="6"/>
      <c r="D74" s="6"/>
      <c r="E74" s="6"/>
      <c r="F74" s="6"/>
      <c r="G74" s="84"/>
      <c r="H74" s="85"/>
      <c r="I74" s="86"/>
      <c r="J74" s="6"/>
      <c r="K74" s="87"/>
      <c r="L74" s="85"/>
    </row>
    <row r="75" spans="1:12" s="3" customFormat="1" ht="21" customHeight="1">
      <c r="A75" s="6"/>
      <c r="B75" s="6"/>
      <c r="C75" s="6"/>
      <c r="D75" s="6"/>
      <c r="E75" s="6"/>
      <c r="F75" s="6"/>
      <c r="G75" s="84"/>
      <c r="H75" s="85"/>
      <c r="I75" s="86"/>
      <c r="J75" s="6"/>
      <c r="K75" s="87"/>
      <c r="L75" s="85"/>
    </row>
    <row r="76" spans="1:12" s="3" customFormat="1" ht="21" customHeight="1">
      <c r="A76" s="88"/>
      <c r="B76" s="6"/>
      <c r="C76" s="6"/>
      <c r="D76" s="6"/>
      <c r="E76" s="6"/>
      <c r="F76" s="81"/>
      <c r="G76" s="89"/>
      <c r="H76" s="85"/>
      <c r="I76" s="86"/>
      <c r="J76" s="6"/>
      <c r="K76" s="87"/>
      <c r="L76" s="85"/>
    </row>
    <row r="77" spans="1:12" s="3" customFormat="1" ht="21" customHeight="1">
      <c r="A77" s="88"/>
      <c r="B77" s="12"/>
      <c r="C77" s="12"/>
      <c r="D77" s="12"/>
      <c r="E77" s="12"/>
      <c r="F77" s="81"/>
      <c r="G77" s="89"/>
      <c r="H77" s="81"/>
      <c r="I77" s="81"/>
      <c r="J77" s="81"/>
      <c r="K77" s="88"/>
      <c r="L77" s="88"/>
    </row>
    <row r="78" spans="1:12" s="3" customFormat="1" ht="21" customHeight="1">
      <c r="A78" s="88"/>
      <c r="B78" s="12"/>
      <c r="C78" s="12"/>
      <c r="D78" s="12"/>
      <c r="E78" s="13"/>
      <c r="F78" s="81"/>
      <c r="G78" s="13"/>
      <c r="H78" s="81"/>
      <c r="I78" s="81"/>
      <c r="J78" s="89"/>
      <c r="K78" s="88"/>
      <c r="L78" s="88"/>
    </row>
    <row r="79" spans="2:12" s="3" customFormat="1" ht="21" customHeight="1">
      <c r="B79" s="12"/>
      <c r="C79" s="12"/>
      <c r="D79" s="12"/>
      <c r="E79" s="12"/>
      <c r="F79" s="12"/>
      <c r="G79" s="12"/>
      <c r="J79" s="13"/>
      <c r="K79" s="13"/>
      <c r="L79" s="13"/>
    </row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</sheetData>
  <sheetProtection/>
  <mergeCells count="38">
    <mergeCell ref="A1:L1"/>
    <mergeCell ref="A2:L2"/>
    <mergeCell ref="A3:L3"/>
    <mergeCell ref="A4:H4"/>
    <mergeCell ref="I4:I7"/>
    <mergeCell ref="K4:L4"/>
    <mergeCell ref="A5:B5"/>
    <mergeCell ref="C5:D5"/>
    <mergeCell ref="E5:F5"/>
    <mergeCell ref="G5:H5"/>
    <mergeCell ref="A41:B41"/>
    <mergeCell ref="C41:D41"/>
    <mergeCell ref="K5:L5"/>
    <mergeCell ref="A6:B6"/>
    <mergeCell ref="C6:D6"/>
    <mergeCell ref="E6:F6"/>
    <mergeCell ref="G6:H6"/>
    <mergeCell ref="K6:L6"/>
    <mergeCell ref="E42:F42"/>
    <mergeCell ref="K42:L42"/>
    <mergeCell ref="A7:B7"/>
    <mergeCell ref="C7:D7"/>
    <mergeCell ref="E7:F7"/>
    <mergeCell ref="G7:H7"/>
    <mergeCell ref="A39:L39"/>
    <mergeCell ref="A40:H40"/>
    <mergeCell ref="I40:I43"/>
    <mergeCell ref="K40:L40"/>
    <mergeCell ref="A43:B43"/>
    <mergeCell ref="C43:D43"/>
    <mergeCell ref="E43:F43"/>
    <mergeCell ref="G43:H43"/>
    <mergeCell ref="K43:L43"/>
    <mergeCell ref="E41:F41"/>
    <mergeCell ref="G41:H41"/>
    <mergeCell ref="K41:L41"/>
    <mergeCell ref="A42:B42"/>
    <mergeCell ref="C42:D42"/>
  </mergeCells>
  <printOptions/>
  <pageMargins left="0.31496062992125984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O78" sqref="O78"/>
    </sheetView>
  </sheetViews>
  <sheetFormatPr defaultColWidth="9.140625" defaultRowHeight="12.75"/>
  <cols>
    <col min="1" max="1" width="10.28125" style="1" customWidth="1"/>
    <col min="2" max="2" width="2.7109375" style="1" customWidth="1"/>
    <col min="3" max="3" width="10.28125" style="1" customWidth="1"/>
    <col min="4" max="4" width="2.28125" style="1" customWidth="1"/>
    <col min="5" max="5" width="10.421875" style="1" customWidth="1"/>
    <col min="6" max="6" width="2.28125" style="1" customWidth="1"/>
    <col min="7" max="7" width="10.57421875" style="1" customWidth="1"/>
    <col min="8" max="8" width="2.7109375" style="1" customWidth="1"/>
    <col min="9" max="9" width="29.28125" style="1" customWidth="1"/>
    <col min="10" max="10" width="6.28125" style="1" customWidth="1"/>
    <col min="11" max="11" width="10.421875" style="1" customWidth="1"/>
    <col min="12" max="12" width="2.7109375" style="1" customWidth="1"/>
    <col min="13" max="13" width="9.140625" style="1" customWidth="1"/>
    <col min="14" max="14" width="15.8515625" style="1" bestFit="1" customWidth="1"/>
    <col min="15" max="15" width="10.00390625" style="1" bestFit="1" customWidth="1"/>
    <col min="16" max="16" width="16.57421875" style="1" customWidth="1"/>
    <col min="17" max="16384" width="9.140625" style="1" customWidth="1"/>
  </cols>
  <sheetData>
    <row r="1" spans="1:12" ht="24" customHeight="1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4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4" customHeight="1" thickBot="1">
      <c r="A3" s="102" t="s">
        <v>140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2" customFormat="1" ht="21.75" customHeight="1" thickTop="1">
      <c r="A4" s="103" t="s">
        <v>0</v>
      </c>
      <c r="B4" s="104"/>
      <c r="C4" s="104"/>
      <c r="D4" s="104"/>
      <c r="E4" s="104"/>
      <c r="F4" s="104"/>
      <c r="G4" s="104"/>
      <c r="H4" s="105"/>
      <c r="I4" s="106" t="s">
        <v>1</v>
      </c>
      <c r="J4" s="15" t="s">
        <v>2</v>
      </c>
      <c r="K4" s="103" t="s">
        <v>44</v>
      </c>
      <c r="L4" s="105"/>
    </row>
    <row r="5" spans="1:12" s="2" customFormat="1" ht="21.75" customHeight="1">
      <c r="A5" s="109" t="s">
        <v>3</v>
      </c>
      <c r="B5" s="110"/>
      <c r="C5" s="109" t="s">
        <v>39</v>
      </c>
      <c r="D5" s="110"/>
      <c r="E5" s="109" t="s">
        <v>42</v>
      </c>
      <c r="F5" s="110"/>
      <c r="G5" s="111" t="s">
        <v>4</v>
      </c>
      <c r="H5" s="110"/>
      <c r="I5" s="107"/>
      <c r="J5" s="16" t="s">
        <v>5</v>
      </c>
      <c r="K5" s="112" t="s">
        <v>45</v>
      </c>
      <c r="L5" s="113"/>
    </row>
    <row r="6" spans="1:12" s="2" customFormat="1" ht="21.75" customHeight="1">
      <c r="A6" s="112" t="s">
        <v>38</v>
      </c>
      <c r="B6" s="113"/>
      <c r="C6" s="112" t="s">
        <v>40</v>
      </c>
      <c r="D6" s="113"/>
      <c r="E6" s="112" t="s">
        <v>38</v>
      </c>
      <c r="F6" s="113"/>
      <c r="G6" s="112" t="s">
        <v>38</v>
      </c>
      <c r="H6" s="113"/>
      <c r="I6" s="107"/>
      <c r="J6" s="16"/>
      <c r="K6" s="112" t="s">
        <v>38</v>
      </c>
      <c r="L6" s="113"/>
    </row>
    <row r="7" spans="1:12" s="2" customFormat="1" ht="21.75" customHeight="1" thickBot="1">
      <c r="A7" s="114"/>
      <c r="B7" s="115"/>
      <c r="C7" s="114" t="s">
        <v>41</v>
      </c>
      <c r="D7" s="115"/>
      <c r="E7" s="114"/>
      <c r="F7" s="115"/>
      <c r="G7" s="116"/>
      <c r="H7" s="115"/>
      <c r="I7" s="108"/>
      <c r="J7" s="17"/>
      <c r="K7" s="43"/>
      <c r="L7" s="44"/>
    </row>
    <row r="8" spans="1:12" s="2" customFormat="1" ht="21.75" customHeight="1" thickTop="1">
      <c r="A8" s="58"/>
      <c r="B8" s="18"/>
      <c r="C8" s="18"/>
      <c r="D8" s="18"/>
      <c r="E8" s="18"/>
      <c r="F8" s="18"/>
      <c r="G8" s="19">
        <v>30408977</v>
      </c>
      <c r="H8" s="20" t="s">
        <v>84</v>
      </c>
      <c r="I8" s="21" t="s">
        <v>7</v>
      </c>
      <c r="J8" s="73"/>
      <c r="K8" s="19">
        <v>41439664</v>
      </c>
      <c r="L8" s="20" t="s">
        <v>122</v>
      </c>
    </row>
    <row r="9" spans="1:12" s="2" customFormat="1" ht="21.75" customHeight="1">
      <c r="A9" s="22"/>
      <c r="B9" s="23"/>
      <c r="C9" s="23"/>
      <c r="D9" s="23"/>
      <c r="E9" s="23"/>
      <c r="F9" s="23"/>
      <c r="G9" s="22"/>
      <c r="H9" s="24"/>
      <c r="I9" s="25" t="s">
        <v>43</v>
      </c>
      <c r="J9" s="72"/>
      <c r="K9" s="22"/>
      <c r="L9" s="24"/>
    </row>
    <row r="10" spans="1:12" s="2" customFormat="1" ht="21.75" customHeight="1">
      <c r="A10" s="22">
        <v>4233000</v>
      </c>
      <c r="B10" s="23" t="s">
        <v>8</v>
      </c>
      <c r="C10" s="26" t="s">
        <v>8</v>
      </c>
      <c r="D10" s="24" t="s">
        <v>8</v>
      </c>
      <c r="E10" s="22">
        <v>4233000</v>
      </c>
      <c r="F10" s="23" t="s">
        <v>8</v>
      </c>
      <c r="G10" s="22">
        <v>3414464</v>
      </c>
      <c r="H10" s="24" t="s">
        <v>114</v>
      </c>
      <c r="I10" s="14" t="s">
        <v>31</v>
      </c>
      <c r="J10" s="90" t="s">
        <v>56</v>
      </c>
      <c r="K10" s="22">
        <v>37377</v>
      </c>
      <c r="L10" s="24" t="s">
        <v>134</v>
      </c>
    </row>
    <row r="11" spans="1:12" s="2" customFormat="1" ht="21.75" customHeight="1">
      <c r="A11" s="22">
        <v>738000</v>
      </c>
      <c r="B11" s="23" t="s">
        <v>8</v>
      </c>
      <c r="C11" s="26" t="s">
        <v>8</v>
      </c>
      <c r="D11" s="24" t="s">
        <v>8</v>
      </c>
      <c r="E11" s="22">
        <v>738000</v>
      </c>
      <c r="F11" s="23" t="s">
        <v>8</v>
      </c>
      <c r="G11" s="28">
        <v>920948</v>
      </c>
      <c r="H11" s="24" t="s">
        <v>104</v>
      </c>
      <c r="I11" s="14" t="s">
        <v>53</v>
      </c>
      <c r="J11" s="90" t="s">
        <v>57</v>
      </c>
      <c r="K11" s="28">
        <v>138388</v>
      </c>
      <c r="L11" s="24" t="s">
        <v>90</v>
      </c>
    </row>
    <row r="12" spans="1:12" s="2" customFormat="1" ht="21.75" customHeight="1">
      <c r="A12" s="22">
        <v>400000</v>
      </c>
      <c r="B12" s="23" t="s">
        <v>8</v>
      </c>
      <c r="C12" s="26" t="s">
        <v>8</v>
      </c>
      <c r="D12" s="24" t="s">
        <v>8</v>
      </c>
      <c r="E12" s="22">
        <v>400000</v>
      </c>
      <c r="F12" s="23" t="s">
        <v>8</v>
      </c>
      <c r="G12" s="28">
        <v>262158</v>
      </c>
      <c r="H12" s="24" t="s">
        <v>101</v>
      </c>
      <c r="I12" s="14" t="s">
        <v>32</v>
      </c>
      <c r="J12" s="90" t="s">
        <v>58</v>
      </c>
      <c r="K12" s="28">
        <v>26315</v>
      </c>
      <c r="L12" s="24" t="s">
        <v>89</v>
      </c>
    </row>
    <row r="13" spans="1:12" s="2" customFormat="1" ht="21.75" customHeight="1">
      <c r="A13" s="22">
        <v>100000</v>
      </c>
      <c r="B13" s="23" t="s">
        <v>8</v>
      </c>
      <c r="C13" s="26" t="s">
        <v>8</v>
      </c>
      <c r="D13" s="24" t="s">
        <v>8</v>
      </c>
      <c r="E13" s="22">
        <v>100000</v>
      </c>
      <c r="F13" s="23" t="s">
        <v>8</v>
      </c>
      <c r="G13" s="28">
        <f>40100+35350+1216+19350+6850</f>
        <v>102866</v>
      </c>
      <c r="H13" s="24" t="s">
        <v>8</v>
      </c>
      <c r="I13" s="14" t="s">
        <v>33</v>
      </c>
      <c r="J13" s="90" t="s">
        <v>59</v>
      </c>
      <c r="K13" s="28">
        <v>6850</v>
      </c>
      <c r="L13" s="24" t="s">
        <v>8</v>
      </c>
    </row>
    <row r="14" spans="1:12" s="2" customFormat="1" ht="21.75" customHeight="1">
      <c r="A14" s="22">
        <v>10000</v>
      </c>
      <c r="B14" s="23" t="s">
        <v>8</v>
      </c>
      <c r="C14" s="26" t="s">
        <v>8</v>
      </c>
      <c r="D14" s="24" t="s">
        <v>8</v>
      </c>
      <c r="E14" s="22">
        <v>10000</v>
      </c>
      <c r="F14" s="23" t="s">
        <v>8</v>
      </c>
      <c r="G14" s="22"/>
      <c r="H14" s="24"/>
      <c r="I14" s="14" t="s">
        <v>34</v>
      </c>
      <c r="J14" s="90" t="s">
        <v>60</v>
      </c>
      <c r="K14" s="22"/>
      <c r="L14" s="24"/>
    </row>
    <row r="15" spans="1:12" s="2" customFormat="1" ht="21.75" customHeight="1">
      <c r="A15" s="22">
        <v>21648000</v>
      </c>
      <c r="B15" s="23" t="s">
        <v>8</v>
      </c>
      <c r="C15" s="26" t="s">
        <v>8</v>
      </c>
      <c r="D15" s="24" t="s">
        <v>8</v>
      </c>
      <c r="E15" s="22">
        <v>21648000</v>
      </c>
      <c r="F15" s="23" t="s">
        <v>8</v>
      </c>
      <c r="G15" s="22">
        <v>26753490</v>
      </c>
      <c r="H15" s="24" t="s">
        <v>127</v>
      </c>
      <c r="I15" s="14" t="s">
        <v>35</v>
      </c>
      <c r="J15" s="90" t="s">
        <v>61</v>
      </c>
      <c r="K15" s="22">
        <v>2580361</v>
      </c>
      <c r="L15" s="24" t="s">
        <v>132</v>
      </c>
    </row>
    <row r="16" spans="1:12" s="2" customFormat="1" ht="21.75" customHeight="1">
      <c r="A16" s="22">
        <v>32000000</v>
      </c>
      <c r="B16" s="23" t="s">
        <v>8</v>
      </c>
      <c r="C16" s="29" t="s">
        <v>8</v>
      </c>
      <c r="D16" s="24" t="s">
        <v>8</v>
      </c>
      <c r="E16" s="22">
        <v>32000000</v>
      </c>
      <c r="F16" s="23" t="s">
        <v>8</v>
      </c>
      <c r="G16" s="28">
        <f>17060455+1442965+2703+6021025+342276+5658564+73744+550512-40000</f>
        <v>31112244</v>
      </c>
      <c r="H16" s="24" t="s">
        <v>8</v>
      </c>
      <c r="I16" s="14" t="s">
        <v>36</v>
      </c>
      <c r="J16" s="90" t="s">
        <v>62</v>
      </c>
      <c r="K16" s="28">
        <v>550512</v>
      </c>
      <c r="L16" s="24" t="s">
        <v>8</v>
      </c>
    </row>
    <row r="17" spans="1:14" s="2" customFormat="1" ht="21.75" customHeight="1" thickBot="1">
      <c r="A17" s="30">
        <f>SUM(A10:A16)</f>
        <v>59129000</v>
      </c>
      <c r="B17" s="31" t="s">
        <v>8</v>
      </c>
      <c r="C17" s="32" t="s">
        <v>8</v>
      </c>
      <c r="D17" s="33" t="s">
        <v>8</v>
      </c>
      <c r="E17" s="30">
        <f>SUM(E10:E16)</f>
        <v>59129000</v>
      </c>
      <c r="F17" s="31" t="s">
        <v>8</v>
      </c>
      <c r="G17" s="30">
        <v>62566172</v>
      </c>
      <c r="H17" s="33" t="s">
        <v>128</v>
      </c>
      <c r="I17" s="16" t="s">
        <v>37</v>
      </c>
      <c r="J17" s="66"/>
      <c r="K17" s="30">
        <v>3339804</v>
      </c>
      <c r="L17" s="33" t="s">
        <v>54</v>
      </c>
      <c r="N17" s="95"/>
    </row>
    <row r="18" spans="1:14" s="2" customFormat="1" ht="21.75" customHeight="1" thickTop="1">
      <c r="A18" s="97"/>
      <c r="B18" s="16"/>
      <c r="C18" s="98"/>
      <c r="D18" s="24"/>
      <c r="E18" s="22"/>
      <c r="F18" s="23"/>
      <c r="G18" s="22">
        <v>8417585</v>
      </c>
      <c r="H18" s="34" t="s">
        <v>98</v>
      </c>
      <c r="I18" s="14" t="s">
        <v>85</v>
      </c>
      <c r="J18" s="99"/>
      <c r="K18" s="22"/>
      <c r="L18" s="34"/>
      <c r="N18" s="95"/>
    </row>
    <row r="19" spans="1:14" s="2" customFormat="1" ht="21.75" customHeight="1">
      <c r="A19" s="97"/>
      <c r="B19" s="16"/>
      <c r="C19" s="98"/>
      <c r="D19" s="24"/>
      <c r="E19" s="22"/>
      <c r="F19" s="23"/>
      <c r="G19" s="22">
        <f>1923236+955446+40000</f>
        <v>2918682</v>
      </c>
      <c r="H19" s="34" t="s">
        <v>8</v>
      </c>
      <c r="I19" s="14" t="s">
        <v>91</v>
      </c>
      <c r="J19" s="99"/>
      <c r="K19" s="22"/>
      <c r="L19" s="34"/>
      <c r="N19" s="95"/>
    </row>
    <row r="20" spans="1:12" s="2" customFormat="1" ht="21.75" customHeight="1">
      <c r="A20" s="26"/>
      <c r="B20" s="24"/>
      <c r="C20" s="59"/>
      <c r="D20" s="24"/>
      <c r="E20" s="26"/>
      <c r="F20" s="24"/>
      <c r="G20" s="22">
        <v>47192</v>
      </c>
      <c r="H20" s="34" t="s">
        <v>96</v>
      </c>
      <c r="I20" s="14" t="s">
        <v>80</v>
      </c>
      <c r="J20" s="92"/>
      <c r="K20" s="22">
        <v>5200</v>
      </c>
      <c r="L20" s="34" t="s">
        <v>8</v>
      </c>
    </row>
    <row r="21" spans="1:12" s="2" customFormat="1" ht="21.75" customHeight="1">
      <c r="A21" s="26"/>
      <c r="B21" s="24"/>
      <c r="C21" s="59"/>
      <c r="D21" s="24"/>
      <c r="E21" s="26"/>
      <c r="F21" s="24"/>
      <c r="G21" s="22">
        <f>43200+748</f>
        <v>43948</v>
      </c>
      <c r="H21" s="34" t="s">
        <v>8</v>
      </c>
      <c r="I21" s="14" t="s">
        <v>100</v>
      </c>
      <c r="J21" s="92"/>
      <c r="K21" s="22">
        <v>748</v>
      </c>
      <c r="L21" s="34" t="s">
        <v>8</v>
      </c>
    </row>
    <row r="22" spans="1:12" s="2" customFormat="1" ht="21.75" customHeight="1">
      <c r="A22" s="26"/>
      <c r="B22" s="24"/>
      <c r="C22" s="35"/>
      <c r="D22" s="24"/>
      <c r="E22" s="26"/>
      <c r="F22" s="24"/>
      <c r="G22" s="35">
        <v>1360524</v>
      </c>
      <c r="H22" s="34" t="s">
        <v>98</v>
      </c>
      <c r="I22" s="14" t="s">
        <v>49</v>
      </c>
      <c r="J22" s="90" t="s">
        <v>63</v>
      </c>
      <c r="K22" s="35">
        <v>160922</v>
      </c>
      <c r="L22" s="34" t="s">
        <v>88</v>
      </c>
    </row>
    <row r="23" spans="1:12" s="2" customFormat="1" ht="21.75" customHeight="1">
      <c r="A23" s="26"/>
      <c r="B23" s="24"/>
      <c r="C23" s="35"/>
      <c r="D23" s="24"/>
      <c r="E23" s="26"/>
      <c r="F23" s="24"/>
      <c r="G23" s="35">
        <f>100000+100000+100000</f>
        <v>300000</v>
      </c>
      <c r="H23" s="36" t="s">
        <v>8</v>
      </c>
      <c r="I23" s="14" t="s">
        <v>26</v>
      </c>
      <c r="J23" s="90" t="s">
        <v>79</v>
      </c>
      <c r="K23" s="35"/>
      <c r="L23" s="36"/>
    </row>
    <row r="24" spans="1:12" s="2" customFormat="1" ht="21.75" customHeight="1">
      <c r="A24" s="26"/>
      <c r="B24" s="24"/>
      <c r="C24" s="35"/>
      <c r="D24" s="24"/>
      <c r="E24" s="26"/>
      <c r="F24" s="24"/>
      <c r="G24" s="35">
        <v>3644</v>
      </c>
      <c r="H24" s="36" t="s">
        <v>102</v>
      </c>
      <c r="I24" s="37" t="s">
        <v>24</v>
      </c>
      <c r="J24" s="90"/>
      <c r="K24" s="35"/>
      <c r="L24" s="36"/>
    </row>
    <row r="25" spans="1:12" s="2" customFormat="1" ht="21.75" customHeight="1">
      <c r="A25" s="26"/>
      <c r="B25" s="24"/>
      <c r="C25" s="35"/>
      <c r="D25" s="24"/>
      <c r="E25" s="26"/>
      <c r="F25" s="24"/>
      <c r="G25" s="35"/>
      <c r="H25" s="36"/>
      <c r="I25" s="14"/>
      <c r="J25" s="24"/>
      <c r="K25" s="35"/>
      <c r="L25" s="36"/>
    </row>
    <row r="26" spans="1:12" s="2" customFormat="1" ht="21.75" customHeight="1">
      <c r="A26" s="26"/>
      <c r="B26" s="24"/>
      <c r="C26" s="35"/>
      <c r="D26" s="24"/>
      <c r="E26" s="26"/>
      <c r="F26" s="24"/>
      <c r="G26" s="35"/>
      <c r="H26" s="36"/>
      <c r="I26" s="37"/>
      <c r="J26" s="23"/>
      <c r="K26" s="35"/>
      <c r="L26" s="36"/>
    </row>
    <row r="27" spans="1:12" s="2" customFormat="1" ht="21.75" customHeight="1">
      <c r="A27" s="26"/>
      <c r="B27" s="24"/>
      <c r="C27" s="35"/>
      <c r="D27" s="24"/>
      <c r="E27" s="26"/>
      <c r="F27" s="24"/>
      <c r="G27" s="35"/>
      <c r="H27" s="36"/>
      <c r="I27" s="37"/>
      <c r="J27" s="23"/>
      <c r="K27" s="35"/>
      <c r="L27" s="36"/>
    </row>
    <row r="28" spans="1:12" s="2" customFormat="1" ht="21.75" customHeight="1">
      <c r="A28" s="26"/>
      <c r="B28" s="24"/>
      <c r="C28" s="35"/>
      <c r="D28" s="24"/>
      <c r="E28" s="26"/>
      <c r="F28" s="24"/>
      <c r="G28" s="35"/>
      <c r="H28" s="36"/>
      <c r="I28" s="37"/>
      <c r="J28" s="23"/>
      <c r="K28" s="35"/>
      <c r="L28" s="36"/>
    </row>
    <row r="29" spans="1:12" s="2" customFormat="1" ht="21.75" customHeight="1">
      <c r="A29" s="71"/>
      <c r="B29" s="70"/>
      <c r="C29" s="67"/>
      <c r="D29" s="70"/>
      <c r="E29" s="71"/>
      <c r="F29" s="70"/>
      <c r="G29" s="67"/>
      <c r="H29" s="68"/>
      <c r="I29" s="65"/>
      <c r="J29" s="72"/>
      <c r="K29" s="67"/>
      <c r="L29" s="68"/>
    </row>
    <row r="30" spans="1:12" s="2" customFormat="1" ht="21.75" customHeight="1">
      <c r="A30" s="71"/>
      <c r="B30" s="70"/>
      <c r="C30" s="67"/>
      <c r="D30" s="70"/>
      <c r="E30" s="71"/>
      <c r="F30" s="70"/>
      <c r="G30" s="67"/>
      <c r="H30" s="68"/>
      <c r="I30" s="65"/>
      <c r="J30" s="72"/>
      <c r="K30" s="67"/>
      <c r="L30" s="68"/>
    </row>
    <row r="31" spans="1:12" s="2" customFormat="1" ht="21.75" customHeight="1">
      <c r="A31" s="71"/>
      <c r="B31" s="70"/>
      <c r="C31" s="67"/>
      <c r="D31" s="70"/>
      <c r="E31" s="71"/>
      <c r="F31" s="70"/>
      <c r="G31" s="67"/>
      <c r="H31" s="68"/>
      <c r="I31" s="65"/>
      <c r="J31" s="72"/>
      <c r="K31" s="67"/>
      <c r="L31" s="68"/>
    </row>
    <row r="32" spans="1:12" s="2" customFormat="1" ht="21.75" customHeight="1">
      <c r="A32" s="71"/>
      <c r="B32" s="70"/>
      <c r="C32" s="67"/>
      <c r="D32" s="70"/>
      <c r="E32" s="71"/>
      <c r="F32" s="70"/>
      <c r="G32" s="67"/>
      <c r="H32" s="68"/>
      <c r="I32" s="65"/>
      <c r="J32" s="72"/>
      <c r="K32" s="67"/>
      <c r="L32" s="68"/>
    </row>
    <row r="33" spans="1:12" s="2" customFormat="1" ht="21.75" customHeight="1">
      <c r="A33" s="26"/>
      <c r="B33" s="24"/>
      <c r="C33" s="35"/>
      <c r="D33" s="24"/>
      <c r="E33" s="26"/>
      <c r="F33" s="24"/>
      <c r="G33" s="35"/>
      <c r="H33" s="36"/>
      <c r="I33" s="37"/>
      <c r="J33" s="23"/>
      <c r="K33" s="35"/>
      <c r="L33" s="36"/>
    </row>
    <row r="34" spans="1:17" s="2" customFormat="1" ht="21.75" customHeight="1">
      <c r="A34" s="26"/>
      <c r="B34" s="24"/>
      <c r="C34" s="35"/>
      <c r="D34" s="24"/>
      <c r="E34" s="26"/>
      <c r="F34" s="24"/>
      <c r="G34" s="35"/>
      <c r="H34" s="36"/>
      <c r="I34" s="37"/>
      <c r="J34" s="23"/>
      <c r="K34" s="35"/>
      <c r="L34" s="36"/>
      <c r="P34" s="101"/>
      <c r="Q34" s="79"/>
    </row>
    <row r="35" spans="1:12" s="2" customFormat="1" ht="21.75" customHeight="1">
      <c r="A35" s="26"/>
      <c r="B35" s="24"/>
      <c r="C35" s="35"/>
      <c r="D35" s="24"/>
      <c r="E35" s="26"/>
      <c r="F35" s="24"/>
      <c r="G35" s="35"/>
      <c r="H35" s="36"/>
      <c r="I35" s="37"/>
      <c r="J35" s="37"/>
      <c r="K35" s="35"/>
      <c r="L35" s="36"/>
    </row>
    <row r="36" spans="1:12" s="2" customFormat="1" ht="21.75" customHeight="1">
      <c r="A36" s="60" t="s">
        <v>8</v>
      </c>
      <c r="B36" s="57" t="s">
        <v>8</v>
      </c>
      <c r="C36" s="60">
        <f>SUM(C20:C35)</f>
        <v>0</v>
      </c>
      <c r="D36" s="54" t="s">
        <v>8</v>
      </c>
      <c r="E36" s="60" t="s">
        <v>8</v>
      </c>
      <c r="F36" s="57" t="s">
        <v>8</v>
      </c>
      <c r="G36" s="38">
        <v>13091576</v>
      </c>
      <c r="H36" s="39" t="s">
        <v>95</v>
      </c>
      <c r="I36" s="8"/>
      <c r="J36" s="23"/>
      <c r="K36" s="38">
        <v>166870</v>
      </c>
      <c r="L36" s="39" t="s">
        <v>88</v>
      </c>
    </row>
    <row r="37" spans="1:12" s="2" customFormat="1" ht="21.75" customHeight="1">
      <c r="A37" s="40">
        <f>A17</f>
        <v>59129000</v>
      </c>
      <c r="B37" s="56"/>
      <c r="C37" s="61">
        <f>C36</f>
        <v>0</v>
      </c>
      <c r="D37" s="41" t="s">
        <v>8</v>
      </c>
      <c r="E37" s="61">
        <f>A37+C37</f>
        <v>59129000</v>
      </c>
      <c r="F37" s="56" t="s">
        <v>8</v>
      </c>
      <c r="G37" s="40">
        <v>75657748</v>
      </c>
      <c r="H37" s="41" t="s">
        <v>117</v>
      </c>
      <c r="I37" s="42" t="s">
        <v>30</v>
      </c>
      <c r="J37" s="62"/>
      <c r="K37" s="40">
        <v>3506674</v>
      </c>
      <c r="L37" s="41" t="s">
        <v>113</v>
      </c>
    </row>
    <row r="38" spans="1:12" s="2" customFormat="1" ht="21.75" customHeight="1">
      <c r="A38" s="77"/>
      <c r="B38" s="76"/>
      <c r="C38" s="78"/>
      <c r="D38" s="79"/>
      <c r="E38" s="78"/>
      <c r="F38" s="76"/>
      <c r="G38" s="77"/>
      <c r="H38" s="79"/>
      <c r="I38" s="76"/>
      <c r="J38" s="80"/>
      <c r="K38" s="77"/>
      <c r="L38" s="79"/>
    </row>
    <row r="39" spans="1:12" s="2" customFormat="1" ht="21" customHeight="1" thickBot="1">
      <c r="A39" s="117" t="s">
        <v>16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1:12" s="2" customFormat="1" ht="21" customHeight="1" thickTop="1">
      <c r="A40" s="103" t="s">
        <v>0</v>
      </c>
      <c r="B40" s="104"/>
      <c r="C40" s="104"/>
      <c r="D40" s="104"/>
      <c r="E40" s="104"/>
      <c r="F40" s="104"/>
      <c r="G40" s="104"/>
      <c r="H40" s="105"/>
      <c r="I40" s="105" t="s">
        <v>1</v>
      </c>
      <c r="J40" s="15" t="s">
        <v>2</v>
      </c>
      <c r="K40" s="103" t="s">
        <v>44</v>
      </c>
      <c r="L40" s="105"/>
    </row>
    <row r="41" spans="1:12" s="2" customFormat="1" ht="21" customHeight="1">
      <c r="A41" s="109" t="s">
        <v>3</v>
      </c>
      <c r="B41" s="110"/>
      <c r="C41" s="109" t="s">
        <v>39</v>
      </c>
      <c r="D41" s="110"/>
      <c r="E41" s="109" t="s">
        <v>42</v>
      </c>
      <c r="F41" s="110"/>
      <c r="G41" s="111" t="s">
        <v>4</v>
      </c>
      <c r="H41" s="110"/>
      <c r="I41" s="113"/>
      <c r="J41" s="16" t="s">
        <v>5</v>
      </c>
      <c r="K41" s="112" t="s">
        <v>45</v>
      </c>
      <c r="L41" s="113"/>
    </row>
    <row r="42" spans="1:12" s="2" customFormat="1" ht="21" customHeight="1">
      <c r="A42" s="112" t="s">
        <v>38</v>
      </c>
      <c r="B42" s="113"/>
      <c r="C42" s="112" t="s">
        <v>40</v>
      </c>
      <c r="D42" s="113"/>
      <c r="E42" s="112" t="s">
        <v>38</v>
      </c>
      <c r="F42" s="113"/>
      <c r="G42" s="4"/>
      <c r="H42" s="11"/>
      <c r="I42" s="113"/>
      <c r="J42" s="16"/>
      <c r="K42" s="112" t="s">
        <v>38</v>
      </c>
      <c r="L42" s="113"/>
    </row>
    <row r="43" spans="1:12" s="2" customFormat="1" ht="21" customHeight="1" thickBot="1">
      <c r="A43" s="114"/>
      <c r="B43" s="115"/>
      <c r="C43" s="114" t="s">
        <v>41</v>
      </c>
      <c r="D43" s="115"/>
      <c r="E43" s="114"/>
      <c r="F43" s="115"/>
      <c r="G43" s="116" t="s">
        <v>6</v>
      </c>
      <c r="H43" s="115"/>
      <c r="I43" s="115"/>
      <c r="J43" s="17"/>
      <c r="K43" s="114"/>
      <c r="L43" s="115"/>
    </row>
    <row r="44" spans="1:12" s="3" customFormat="1" ht="21" customHeight="1" thickTop="1">
      <c r="A44" s="18"/>
      <c r="B44" s="18"/>
      <c r="C44" s="18"/>
      <c r="D44" s="18"/>
      <c r="E44" s="18"/>
      <c r="F44" s="18"/>
      <c r="G44" s="18"/>
      <c r="H44" s="45"/>
      <c r="I44" s="21" t="s">
        <v>10</v>
      </c>
      <c r="J44" s="73"/>
      <c r="K44" s="18"/>
      <c r="L44" s="18"/>
    </row>
    <row r="45" spans="1:14" s="3" customFormat="1" ht="21" customHeight="1">
      <c r="A45" s="22">
        <v>20681490</v>
      </c>
      <c r="B45" s="24" t="s">
        <v>8</v>
      </c>
      <c r="C45" s="26" t="s">
        <v>8</v>
      </c>
      <c r="D45" s="24" t="s">
        <v>8</v>
      </c>
      <c r="E45" s="22">
        <f>A45</f>
        <v>20681490</v>
      </c>
      <c r="F45" s="24" t="s">
        <v>8</v>
      </c>
      <c r="G45" s="35">
        <f>1530000+1543371+323494+196324+3005100+556939+502739+1482800+63139+1480000+19339+2986000+72239+76339+1454600+77839+1068600+381600+1000+98078+1450700</f>
        <v>18370240</v>
      </c>
      <c r="H45" s="24" t="s">
        <v>8</v>
      </c>
      <c r="I45" s="14" t="s">
        <v>17</v>
      </c>
      <c r="J45" s="90" t="s">
        <v>64</v>
      </c>
      <c r="K45" s="35">
        <v>98078</v>
      </c>
      <c r="L45" s="24" t="s">
        <v>8</v>
      </c>
      <c r="N45" s="94"/>
    </row>
    <row r="46" spans="1:14" s="3" customFormat="1" ht="21" customHeight="1">
      <c r="A46" s="22">
        <f>3163920</f>
        <v>3163920</v>
      </c>
      <c r="B46" s="24" t="s">
        <v>8</v>
      </c>
      <c r="C46" s="26" t="s">
        <v>8</v>
      </c>
      <c r="D46" s="24" t="s">
        <v>8</v>
      </c>
      <c r="E46" s="22">
        <f aca="true" t="shared" si="0" ref="E46:E56">A46</f>
        <v>3163920</v>
      </c>
      <c r="F46" s="24" t="s">
        <v>8</v>
      </c>
      <c r="G46" s="35">
        <f>263660+263660+263660+263660+263660+263660+263660+263660+263660+263660+263660+263660</f>
        <v>3163920</v>
      </c>
      <c r="H46" s="24" t="s">
        <v>8</v>
      </c>
      <c r="I46" s="14" t="s">
        <v>28</v>
      </c>
      <c r="J46" s="90" t="s">
        <v>65</v>
      </c>
      <c r="K46" s="35">
        <v>263660</v>
      </c>
      <c r="L46" s="24" t="s">
        <v>8</v>
      </c>
      <c r="N46" s="94"/>
    </row>
    <row r="47" spans="1:14" s="3" customFormat="1" ht="21" customHeight="1">
      <c r="A47" s="22">
        <f>2593560+252000+2204400+24000+42000+203040+1329960+42000+545400+42000+1250640+42000+336360+42000</f>
        <v>8949360</v>
      </c>
      <c r="B47" s="24" t="s">
        <v>8</v>
      </c>
      <c r="C47" s="26" t="s">
        <v>8</v>
      </c>
      <c r="D47" s="24" t="s">
        <v>8</v>
      </c>
      <c r="E47" s="22">
        <f t="shared" si="0"/>
        <v>8949360</v>
      </c>
      <c r="F47" s="24" t="s">
        <v>8</v>
      </c>
      <c r="G47" s="35">
        <f>665260+665260+665260+664668+709750+709750+724120+724120+724120+724120+724120+724120</f>
        <v>8424668</v>
      </c>
      <c r="H47" s="24" t="s">
        <v>8</v>
      </c>
      <c r="I47" s="14" t="s">
        <v>51</v>
      </c>
      <c r="J47" s="90" t="s">
        <v>66</v>
      </c>
      <c r="K47" s="35">
        <v>724120</v>
      </c>
      <c r="L47" s="24" t="s">
        <v>8</v>
      </c>
      <c r="N47" s="94"/>
    </row>
    <row r="48" spans="1:14" s="3" customFormat="1" ht="21" customHeight="1">
      <c r="A48" s="22">
        <f>1188000+108540+416040+62220+487080+58260+436000+60000+222480+416280+58680+445920+60000+108000+12000</f>
        <v>4139500</v>
      </c>
      <c r="B48" s="24" t="s">
        <v>8</v>
      </c>
      <c r="C48" s="26" t="s">
        <v>8</v>
      </c>
      <c r="D48" s="24" t="s">
        <v>8</v>
      </c>
      <c r="E48" s="22">
        <f t="shared" si="0"/>
        <v>4139500</v>
      </c>
      <c r="F48" s="24" t="s">
        <v>8</v>
      </c>
      <c r="G48" s="35">
        <f>307100+293731+330144+343670+343670+343670+343670+343670+343670+343670+343670+343670</f>
        <v>4024005</v>
      </c>
      <c r="H48" s="24" t="s">
        <v>8</v>
      </c>
      <c r="I48" s="14" t="s">
        <v>52</v>
      </c>
      <c r="J48" s="90" t="s">
        <v>66</v>
      </c>
      <c r="K48" s="35">
        <v>343670</v>
      </c>
      <c r="L48" s="24" t="s">
        <v>8</v>
      </c>
      <c r="N48" s="94"/>
    </row>
    <row r="49" spans="1:14" s="3" customFormat="1" ht="21" customHeight="1">
      <c r="A49" s="22">
        <f>536000+362770+111000+216600+158600+218910+67160+37030</f>
        <v>1708070</v>
      </c>
      <c r="B49" s="24" t="s">
        <v>8</v>
      </c>
      <c r="C49" s="26" t="s">
        <v>8</v>
      </c>
      <c r="D49" s="24" t="s">
        <v>8</v>
      </c>
      <c r="E49" s="22">
        <f t="shared" si="0"/>
        <v>1708070</v>
      </c>
      <c r="F49" s="24" t="s">
        <v>8</v>
      </c>
      <c r="G49" s="35">
        <f>33750+36500+25900+37800+22429+37030+36900+24900+56480+41300+32700+70400</f>
        <v>456089</v>
      </c>
      <c r="H49" s="24" t="s">
        <v>8</v>
      </c>
      <c r="I49" s="14" t="s">
        <v>19</v>
      </c>
      <c r="J49" s="90" t="s">
        <v>67</v>
      </c>
      <c r="K49" s="35">
        <v>70400</v>
      </c>
      <c r="L49" s="24" t="s">
        <v>8</v>
      </c>
      <c r="N49" s="94"/>
    </row>
    <row r="50" spans="1:15" s="3" customFormat="1" ht="21" customHeight="1">
      <c r="A50" s="22">
        <f>1839400+165000+168400+285000+120000+876400+190000+70000+154000+390000+340000+90000+285000+150000+45000+80000+140000</f>
        <v>5388200</v>
      </c>
      <c r="B50" s="24" t="s">
        <v>8</v>
      </c>
      <c r="C50" s="26" t="s">
        <v>8</v>
      </c>
      <c r="D50" s="24" t="s">
        <v>8</v>
      </c>
      <c r="E50" s="22">
        <f t="shared" si="0"/>
        <v>5388200</v>
      </c>
      <c r="F50" s="24" t="s">
        <v>8</v>
      </c>
      <c r="G50" s="35">
        <v>3964151</v>
      </c>
      <c r="H50" s="24" t="s">
        <v>126</v>
      </c>
      <c r="I50" s="14" t="s">
        <v>18</v>
      </c>
      <c r="J50" s="90" t="s">
        <v>68</v>
      </c>
      <c r="K50" s="35">
        <v>228276</v>
      </c>
      <c r="L50" s="24" t="s">
        <v>131</v>
      </c>
      <c r="M50" s="75"/>
      <c r="N50" s="94"/>
      <c r="O50" s="94"/>
    </row>
    <row r="51" spans="1:16" s="3" customFormat="1" ht="21" customHeight="1">
      <c r="A51" s="22">
        <f>500000+160000+192500+125000+1850160+40000+90000+135000+310000+70000+35000+10000</f>
        <v>3517660</v>
      </c>
      <c r="B51" s="24" t="s">
        <v>8</v>
      </c>
      <c r="C51" s="26" t="s">
        <v>8</v>
      </c>
      <c r="D51" s="24" t="s">
        <v>8</v>
      </c>
      <c r="E51" s="22">
        <f t="shared" si="0"/>
        <v>3517660</v>
      </c>
      <c r="F51" s="24" t="s">
        <v>8</v>
      </c>
      <c r="G51" s="35">
        <v>2736203</v>
      </c>
      <c r="H51" s="24" t="s">
        <v>93</v>
      </c>
      <c r="I51" s="14" t="s">
        <v>20</v>
      </c>
      <c r="J51" s="90" t="s">
        <v>69</v>
      </c>
      <c r="K51" s="35">
        <v>613753</v>
      </c>
      <c r="L51" s="24" t="s">
        <v>127</v>
      </c>
      <c r="N51" s="94"/>
      <c r="P51" s="94"/>
    </row>
    <row r="52" spans="1:14" s="3" customFormat="1" ht="21" customHeight="1">
      <c r="A52" s="28">
        <f>440000</f>
        <v>440000</v>
      </c>
      <c r="B52" s="24" t="s">
        <v>8</v>
      </c>
      <c r="C52" s="26" t="s">
        <v>8</v>
      </c>
      <c r="D52" s="24" t="s">
        <v>8</v>
      </c>
      <c r="E52" s="22">
        <f t="shared" si="0"/>
        <v>440000</v>
      </c>
      <c r="F52" s="24" t="s">
        <v>8</v>
      </c>
      <c r="G52" s="35">
        <v>399078</v>
      </c>
      <c r="H52" s="24" t="s">
        <v>55</v>
      </c>
      <c r="I52" s="14" t="s">
        <v>22</v>
      </c>
      <c r="J52" s="90" t="s">
        <v>70</v>
      </c>
      <c r="K52" s="35">
        <v>37432</v>
      </c>
      <c r="L52" s="24" t="s">
        <v>117</v>
      </c>
      <c r="N52" s="94"/>
    </row>
    <row r="53" spans="1:14" s="3" customFormat="1" ht="21" customHeight="1">
      <c r="A53" s="22">
        <f>71400+45400+21800+15000+16000+4300</f>
        <v>173900</v>
      </c>
      <c r="B53" s="24" t="s">
        <v>8</v>
      </c>
      <c r="C53" s="26" t="s">
        <v>8</v>
      </c>
      <c r="D53" s="24" t="s">
        <v>8</v>
      </c>
      <c r="E53" s="22">
        <f t="shared" si="0"/>
        <v>173900</v>
      </c>
      <c r="F53" s="24" t="s">
        <v>8</v>
      </c>
      <c r="G53" s="28">
        <v>125300</v>
      </c>
      <c r="H53" s="24" t="s">
        <v>8</v>
      </c>
      <c r="I53" s="14" t="s">
        <v>21</v>
      </c>
      <c r="J53" s="90" t="s">
        <v>71</v>
      </c>
      <c r="K53" s="28">
        <v>125300</v>
      </c>
      <c r="L53" s="24" t="s">
        <v>8</v>
      </c>
      <c r="N53" s="94"/>
    </row>
    <row r="54" spans="1:14" s="3" customFormat="1" ht="21" customHeight="1">
      <c r="A54" s="28">
        <f>279900+450000+6122000</f>
        <v>6851900</v>
      </c>
      <c r="B54" s="24" t="s">
        <v>8</v>
      </c>
      <c r="C54" s="26" t="s">
        <v>8</v>
      </c>
      <c r="D54" s="24" t="s">
        <v>8</v>
      </c>
      <c r="E54" s="22">
        <f t="shared" si="0"/>
        <v>6851900</v>
      </c>
      <c r="F54" s="24" t="s">
        <v>8</v>
      </c>
      <c r="G54" s="28">
        <f>1177000+729900+583000+472000</f>
        <v>2961900</v>
      </c>
      <c r="H54" s="24" t="s">
        <v>8</v>
      </c>
      <c r="I54" s="14" t="s">
        <v>27</v>
      </c>
      <c r="J54" s="90" t="s">
        <v>72</v>
      </c>
      <c r="K54" s="28">
        <v>472000</v>
      </c>
      <c r="L54" s="24" t="s">
        <v>8</v>
      </c>
      <c r="N54" s="94"/>
    </row>
    <row r="55" spans="1:14" s="3" customFormat="1" ht="21" customHeight="1">
      <c r="A55" s="22">
        <v>25000</v>
      </c>
      <c r="B55" s="24" t="s">
        <v>8</v>
      </c>
      <c r="C55" s="26" t="s">
        <v>8</v>
      </c>
      <c r="D55" s="24" t="s">
        <v>8</v>
      </c>
      <c r="E55" s="22">
        <f t="shared" si="0"/>
        <v>25000</v>
      </c>
      <c r="F55" s="24" t="s">
        <v>8</v>
      </c>
      <c r="G55" s="35"/>
      <c r="H55" s="24"/>
      <c r="I55" s="14" t="s">
        <v>23</v>
      </c>
      <c r="J55" s="90" t="s">
        <v>73</v>
      </c>
      <c r="K55" s="28"/>
      <c r="L55" s="24"/>
      <c r="N55" s="94"/>
    </row>
    <row r="56" spans="1:14" s="3" customFormat="1" ht="21" customHeight="1">
      <c r="A56" s="22">
        <f>3330000+650000+110000</f>
        <v>4090000</v>
      </c>
      <c r="B56" s="24" t="s">
        <v>8</v>
      </c>
      <c r="C56" s="26" t="s">
        <v>8</v>
      </c>
      <c r="D56" s="24" t="s">
        <v>8</v>
      </c>
      <c r="E56" s="22">
        <f t="shared" si="0"/>
        <v>4090000</v>
      </c>
      <c r="F56" s="24" t="s">
        <v>8</v>
      </c>
      <c r="G56" s="28">
        <v>3981873</v>
      </c>
      <c r="H56" s="24" t="s">
        <v>8</v>
      </c>
      <c r="I56" s="46" t="s">
        <v>9</v>
      </c>
      <c r="J56" s="90" t="s">
        <v>74</v>
      </c>
      <c r="K56" s="28">
        <v>295762</v>
      </c>
      <c r="L56" s="24" t="s">
        <v>110</v>
      </c>
      <c r="N56" s="94"/>
    </row>
    <row r="57" spans="1:14" s="3" customFormat="1" ht="21" customHeight="1" thickBot="1">
      <c r="A57" s="30">
        <f>SUM(A45:A56)</f>
        <v>59129000</v>
      </c>
      <c r="B57" s="48" t="s">
        <v>8</v>
      </c>
      <c r="C57" s="32" t="s">
        <v>8</v>
      </c>
      <c r="D57" s="33" t="s">
        <v>8</v>
      </c>
      <c r="E57" s="47">
        <f>SUM(E45:E56)</f>
        <v>59129000</v>
      </c>
      <c r="F57" s="48" t="s">
        <v>8</v>
      </c>
      <c r="G57" s="49">
        <v>48607429</v>
      </c>
      <c r="H57" s="33" t="s">
        <v>138</v>
      </c>
      <c r="I57" s="50"/>
      <c r="J57" s="93"/>
      <c r="K57" s="49">
        <v>3272453</v>
      </c>
      <c r="L57" s="33" t="s">
        <v>108</v>
      </c>
      <c r="N57" s="94"/>
    </row>
    <row r="58" spans="1:13" s="3" customFormat="1" ht="21" customHeight="1" thickTop="1">
      <c r="A58" s="28"/>
      <c r="B58" s="5"/>
      <c r="C58" s="5"/>
      <c r="D58" s="5"/>
      <c r="E58" s="5"/>
      <c r="F58" s="5"/>
      <c r="G58" s="35">
        <v>1174688</v>
      </c>
      <c r="H58" s="24" t="s">
        <v>54</v>
      </c>
      <c r="I58" s="14" t="s">
        <v>15</v>
      </c>
      <c r="J58" s="90" t="s">
        <v>75</v>
      </c>
      <c r="K58" s="35"/>
      <c r="L58" s="24"/>
      <c r="M58" s="75"/>
    </row>
    <row r="59" spans="1:13" s="3" customFormat="1" ht="21" customHeight="1">
      <c r="A59" s="28"/>
      <c r="B59" s="5"/>
      <c r="C59" s="5"/>
      <c r="D59" s="5"/>
      <c r="E59" s="5"/>
      <c r="F59" s="5"/>
      <c r="G59" s="35">
        <f>949200+3702140+1297000+2293600+43600+31900</f>
        <v>8317440</v>
      </c>
      <c r="H59" s="24" t="s">
        <v>8</v>
      </c>
      <c r="I59" s="14" t="s">
        <v>85</v>
      </c>
      <c r="J59" s="90"/>
      <c r="K59" s="35">
        <v>31900</v>
      </c>
      <c r="L59" s="24" t="s">
        <v>8</v>
      </c>
      <c r="M59" s="75"/>
    </row>
    <row r="60" spans="1:14" s="3" customFormat="1" ht="21" customHeight="1">
      <c r="A60" s="28"/>
      <c r="B60" s="5"/>
      <c r="C60" s="5"/>
      <c r="D60" s="5"/>
      <c r="E60" s="5"/>
      <c r="F60" s="5"/>
      <c r="G60" s="35">
        <v>4756236</v>
      </c>
      <c r="H60" s="24" t="s">
        <v>82</v>
      </c>
      <c r="I60" s="14" t="s">
        <v>48</v>
      </c>
      <c r="J60" s="90" t="s">
        <v>76</v>
      </c>
      <c r="K60" s="35"/>
      <c r="L60" s="24"/>
      <c r="M60" s="75"/>
      <c r="N60" s="95"/>
    </row>
    <row r="61" spans="1:14" s="3" customFormat="1" ht="21" customHeight="1">
      <c r="A61" s="28"/>
      <c r="B61" s="5"/>
      <c r="C61" s="5"/>
      <c r="D61" s="5"/>
      <c r="E61" s="5"/>
      <c r="F61" s="5"/>
      <c r="G61" s="35">
        <v>1433946</v>
      </c>
      <c r="H61" s="24" t="s">
        <v>129</v>
      </c>
      <c r="I61" s="14" t="s">
        <v>49</v>
      </c>
      <c r="J61" s="90" t="s">
        <v>63</v>
      </c>
      <c r="K61" s="35">
        <v>65499</v>
      </c>
      <c r="L61" s="24" t="s">
        <v>133</v>
      </c>
      <c r="M61" s="75"/>
      <c r="N61" s="94"/>
    </row>
    <row r="62" spans="1:14" s="3" customFormat="1" ht="21" customHeight="1">
      <c r="A62" s="28"/>
      <c r="B62" s="5"/>
      <c r="C62" s="5"/>
      <c r="D62" s="5"/>
      <c r="E62" s="5"/>
      <c r="F62" s="5"/>
      <c r="G62" s="35">
        <v>498</v>
      </c>
      <c r="H62" s="24" t="s">
        <v>86</v>
      </c>
      <c r="I62" s="14" t="s">
        <v>87</v>
      </c>
      <c r="J62" s="90" t="s">
        <v>77</v>
      </c>
      <c r="K62" s="35"/>
      <c r="L62" s="24"/>
      <c r="M62" s="75"/>
      <c r="N62" s="96"/>
    </row>
    <row r="63" spans="1:13" s="3" customFormat="1" ht="21" customHeight="1">
      <c r="A63" s="28"/>
      <c r="B63" s="5"/>
      <c r="C63" s="5"/>
      <c r="D63" s="5"/>
      <c r="E63" s="5"/>
      <c r="F63" s="5"/>
      <c r="G63" s="35">
        <f>200000+100000</f>
        <v>300000</v>
      </c>
      <c r="H63" s="24" t="s">
        <v>8</v>
      </c>
      <c r="I63" s="14" t="s">
        <v>29</v>
      </c>
      <c r="J63" s="90" t="s">
        <v>78</v>
      </c>
      <c r="K63" s="35">
        <v>100000</v>
      </c>
      <c r="L63" s="24" t="s">
        <v>8</v>
      </c>
      <c r="M63" s="75"/>
    </row>
    <row r="64" spans="1:19" s="3" customFormat="1" ht="21" customHeight="1">
      <c r="A64" s="28"/>
      <c r="B64" s="5"/>
      <c r="C64" s="5"/>
      <c r="D64" s="5"/>
      <c r="E64" s="5"/>
      <c r="F64" s="5"/>
      <c r="G64" s="35">
        <f>30500-30500+3042900+99800-3005100-37800+1626900-99800+1661348-1626900+3089600-1661348+120760-3089600+1469800-120760-1469800+1483000+1505300-1068600-381600-1000-3900-8000-8800-7200-3900+1449500-1505300</f>
        <v>1449500</v>
      </c>
      <c r="H64" s="24" t="s">
        <v>8</v>
      </c>
      <c r="I64" s="14" t="s">
        <v>50</v>
      </c>
      <c r="J64" s="90" t="s">
        <v>79</v>
      </c>
      <c r="K64" s="35">
        <f>1447500+2000</f>
        <v>1449500</v>
      </c>
      <c r="L64" s="24" t="s">
        <v>8</v>
      </c>
      <c r="M64" s="75"/>
      <c r="N64" s="94"/>
      <c r="S64" s="100"/>
    </row>
    <row r="65" spans="1:13" s="3" customFormat="1" ht="21" customHeight="1">
      <c r="A65" s="28"/>
      <c r="B65" s="5"/>
      <c r="C65" s="5"/>
      <c r="D65" s="5"/>
      <c r="E65" s="5"/>
      <c r="F65" s="5"/>
      <c r="G65" s="35"/>
      <c r="H65" s="24"/>
      <c r="I65" s="14"/>
      <c r="J65" s="91"/>
      <c r="K65" s="35"/>
      <c r="L65" s="24"/>
      <c r="M65" s="75"/>
    </row>
    <row r="66" spans="1:13" s="3" customFormat="1" ht="21" customHeight="1">
      <c r="A66" s="28"/>
      <c r="B66" s="5"/>
      <c r="C66" s="5"/>
      <c r="D66" s="5"/>
      <c r="E66" s="5"/>
      <c r="F66" s="5"/>
      <c r="G66" s="35"/>
      <c r="H66" s="24"/>
      <c r="I66" s="64"/>
      <c r="J66" s="27"/>
      <c r="K66" s="35"/>
      <c r="L66" s="24"/>
      <c r="M66" s="81"/>
    </row>
    <row r="67" spans="1:13" s="3" customFormat="1" ht="21" customHeight="1">
      <c r="A67" s="28"/>
      <c r="B67" s="5"/>
      <c r="C67" s="5"/>
      <c r="D67" s="5"/>
      <c r="E67" s="5"/>
      <c r="F67" s="5"/>
      <c r="G67" s="35"/>
      <c r="H67" s="24"/>
      <c r="I67" s="64"/>
      <c r="J67" s="23"/>
      <c r="K67" s="35"/>
      <c r="L67" s="24"/>
      <c r="M67" s="81"/>
    </row>
    <row r="68" spans="1:13" s="3" customFormat="1" ht="21" customHeight="1">
      <c r="A68" s="63" t="s">
        <v>8</v>
      </c>
      <c r="B68" s="54" t="s">
        <v>8</v>
      </c>
      <c r="C68" s="60">
        <f>SUM(C58:C67)</f>
        <v>0</v>
      </c>
      <c r="D68" s="54" t="s">
        <v>8</v>
      </c>
      <c r="E68" s="63" t="s">
        <v>8</v>
      </c>
      <c r="F68" s="54" t="s">
        <v>8</v>
      </c>
      <c r="G68" s="51">
        <v>17432311</v>
      </c>
      <c r="H68" s="39" t="s">
        <v>107</v>
      </c>
      <c r="I68" s="74"/>
      <c r="J68" s="9"/>
      <c r="K68" s="51">
        <v>1646899</v>
      </c>
      <c r="L68" s="39" t="s">
        <v>133</v>
      </c>
      <c r="M68" s="81"/>
    </row>
    <row r="69" spans="1:13" s="3" customFormat="1" ht="21" customHeight="1">
      <c r="A69" s="40">
        <f>A57</f>
        <v>59129000</v>
      </c>
      <c r="B69" s="56" t="s">
        <v>8</v>
      </c>
      <c r="C69" s="61">
        <f>C68</f>
        <v>0</v>
      </c>
      <c r="D69" s="41" t="s">
        <v>8</v>
      </c>
      <c r="E69" s="40">
        <f>E57+C69</f>
        <v>59129000</v>
      </c>
      <c r="F69" s="56" t="s">
        <v>8</v>
      </c>
      <c r="G69" s="52">
        <v>66039740</v>
      </c>
      <c r="H69" s="41" t="s">
        <v>94</v>
      </c>
      <c r="I69" s="10" t="s">
        <v>11</v>
      </c>
      <c r="J69" s="7"/>
      <c r="K69" s="52">
        <v>4919352</v>
      </c>
      <c r="L69" s="41" t="s">
        <v>135</v>
      </c>
      <c r="M69" s="81"/>
    </row>
    <row r="70" spans="1:16" s="3" customFormat="1" ht="21" customHeight="1">
      <c r="A70" s="6"/>
      <c r="B70" s="6"/>
      <c r="C70" s="6"/>
      <c r="D70" s="6"/>
      <c r="E70" s="6"/>
      <c r="F70" s="7"/>
      <c r="G70" s="53">
        <v>9618008</v>
      </c>
      <c r="H70" s="54" t="s">
        <v>130</v>
      </c>
      <c r="I70" s="69" t="s">
        <v>12</v>
      </c>
      <c r="J70" s="7"/>
      <c r="K70" s="53"/>
      <c r="L70" s="54"/>
      <c r="M70" s="81"/>
      <c r="P70" s="94"/>
    </row>
    <row r="71" spans="1:13" s="3" customFormat="1" ht="21" customHeight="1">
      <c r="A71" s="6"/>
      <c r="B71" s="6"/>
      <c r="C71" s="6"/>
      <c r="D71" s="6"/>
      <c r="E71" s="6"/>
      <c r="F71" s="7"/>
      <c r="G71" s="55"/>
      <c r="H71" s="24"/>
      <c r="I71" s="82" t="s">
        <v>13</v>
      </c>
      <c r="J71" s="7"/>
      <c r="K71" s="55"/>
      <c r="L71" s="24"/>
      <c r="M71" s="81"/>
    </row>
    <row r="72" spans="1:14" s="3" customFormat="1" ht="21" customHeight="1">
      <c r="A72" s="6"/>
      <c r="B72" s="6"/>
      <c r="C72" s="6"/>
      <c r="D72" s="6"/>
      <c r="E72" s="6"/>
      <c r="F72" s="7"/>
      <c r="G72" s="28"/>
      <c r="H72" s="24"/>
      <c r="I72" s="82" t="s">
        <v>14</v>
      </c>
      <c r="J72" s="7"/>
      <c r="K72" s="28" t="s">
        <v>136</v>
      </c>
      <c r="L72" s="24" t="s">
        <v>137</v>
      </c>
      <c r="M72" s="81"/>
      <c r="N72" s="94"/>
    </row>
    <row r="73" spans="1:13" s="3" customFormat="1" ht="21" customHeight="1" thickBot="1">
      <c r="A73" s="4"/>
      <c r="B73" s="4"/>
      <c r="C73" s="4"/>
      <c r="D73" s="4"/>
      <c r="E73" s="4"/>
      <c r="F73" s="11"/>
      <c r="G73" s="49">
        <v>40026986</v>
      </c>
      <c r="H73" s="33" t="s">
        <v>8</v>
      </c>
      <c r="I73" s="83" t="s">
        <v>47</v>
      </c>
      <c r="J73" s="7"/>
      <c r="K73" s="49">
        <v>40026986</v>
      </c>
      <c r="L73" s="33" t="s">
        <v>8</v>
      </c>
      <c r="M73" s="81"/>
    </row>
    <row r="74" spans="1:12" s="3" customFormat="1" ht="21" customHeight="1" thickTop="1">
      <c r="A74" s="6"/>
      <c r="B74" s="6"/>
      <c r="C74" s="6"/>
      <c r="D74" s="6"/>
      <c r="E74" s="6"/>
      <c r="F74" s="6"/>
      <c r="G74" s="84"/>
      <c r="H74" s="85"/>
      <c r="I74" s="86"/>
      <c r="J74" s="6"/>
      <c r="K74" s="87"/>
      <c r="L74" s="85"/>
    </row>
    <row r="75" spans="1:12" s="3" customFormat="1" ht="21" customHeight="1">
      <c r="A75" s="6"/>
      <c r="B75" s="6"/>
      <c r="C75" s="6"/>
      <c r="D75" s="6"/>
      <c r="E75" s="6"/>
      <c r="F75" s="6"/>
      <c r="G75" s="84"/>
      <c r="H75" s="85"/>
      <c r="I75" s="86"/>
      <c r="J75" s="6"/>
      <c r="K75" s="87"/>
      <c r="L75" s="85"/>
    </row>
    <row r="76" spans="1:12" s="3" customFormat="1" ht="21" customHeight="1">
      <c r="A76" s="88"/>
      <c r="B76" s="6"/>
      <c r="C76" s="6"/>
      <c r="D76" s="6"/>
      <c r="E76" s="6"/>
      <c r="F76" s="81"/>
      <c r="G76" s="89"/>
      <c r="H76" s="85"/>
      <c r="I76" s="86"/>
      <c r="J76" s="6"/>
      <c r="K76" s="87"/>
      <c r="L76" s="85"/>
    </row>
    <row r="77" spans="1:12" s="3" customFormat="1" ht="21" customHeight="1">
      <c r="A77" s="88"/>
      <c r="B77" s="12"/>
      <c r="C77" s="12"/>
      <c r="D77" s="12"/>
      <c r="E77" s="12"/>
      <c r="F77" s="81"/>
      <c r="G77" s="89"/>
      <c r="H77" s="81"/>
      <c r="I77" s="81"/>
      <c r="J77" s="81"/>
      <c r="K77" s="88"/>
      <c r="L77" s="88"/>
    </row>
    <row r="78" spans="1:12" s="3" customFormat="1" ht="21" customHeight="1">
      <c r="A78" s="88"/>
      <c r="B78" s="12"/>
      <c r="C78" s="12"/>
      <c r="D78" s="12"/>
      <c r="E78" s="13"/>
      <c r="F78" s="81"/>
      <c r="G78" s="13"/>
      <c r="H78" s="81"/>
      <c r="I78" s="81"/>
      <c r="J78" s="89"/>
      <c r="K78" s="88"/>
      <c r="L78" s="88"/>
    </row>
    <row r="79" spans="2:12" s="3" customFormat="1" ht="21" customHeight="1">
      <c r="B79" s="12"/>
      <c r="C79" s="12"/>
      <c r="D79" s="12"/>
      <c r="E79" s="12"/>
      <c r="F79" s="12"/>
      <c r="G79" s="12"/>
      <c r="J79" s="13"/>
      <c r="K79" s="13"/>
      <c r="L79" s="13"/>
    </row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</sheetData>
  <sheetProtection/>
  <mergeCells count="38">
    <mergeCell ref="A43:B43"/>
    <mergeCell ref="C43:D43"/>
    <mergeCell ref="E43:F43"/>
    <mergeCell ref="G43:H43"/>
    <mergeCell ref="K43:L43"/>
    <mergeCell ref="E41:F41"/>
    <mergeCell ref="G41:H41"/>
    <mergeCell ref="K41:L41"/>
    <mergeCell ref="A42:B42"/>
    <mergeCell ref="C42:D42"/>
    <mergeCell ref="E42:F42"/>
    <mergeCell ref="K42:L42"/>
    <mergeCell ref="A7:B7"/>
    <mergeCell ref="C7:D7"/>
    <mergeCell ref="E7:F7"/>
    <mergeCell ref="G7:H7"/>
    <mergeCell ref="A39:L39"/>
    <mergeCell ref="A40:H40"/>
    <mergeCell ref="I40:I43"/>
    <mergeCell ref="K40:L40"/>
    <mergeCell ref="A41:B41"/>
    <mergeCell ref="C41:D41"/>
    <mergeCell ref="K5:L5"/>
    <mergeCell ref="A6:B6"/>
    <mergeCell ref="C6:D6"/>
    <mergeCell ref="E6:F6"/>
    <mergeCell ref="G6:H6"/>
    <mergeCell ref="K6:L6"/>
    <mergeCell ref="A1:L1"/>
    <mergeCell ref="A2:L2"/>
    <mergeCell ref="A3:L3"/>
    <mergeCell ref="A4:H4"/>
    <mergeCell ref="I4:I7"/>
    <mergeCell ref="K4:L4"/>
    <mergeCell ref="A5:B5"/>
    <mergeCell ref="C5:D5"/>
    <mergeCell ref="E5:F5"/>
    <mergeCell ref="G5:H5"/>
  </mergeCells>
  <printOptions/>
  <pageMargins left="0.31496062992125984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2018-11-09T04:58:56Z</cp:lastPrinted>
  <dcterms:created xsi:type="dcterms:W3CDTF">2005-11-14T02:39:57Z</dcterms:created>
  <dcterms:modified xsi:type="dcterms:W3CDTF">2018-11-09T05:01:26Z</dcterms:modified>
  <cp:category/>
  <cp:version/>
  <cp:contentType/>
  <cp:contentStatus/>
</cp:coreProperties>
</file>